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s Template" sheetId="1" state="visible" r:id="rId2"/>
    <sheet name="Mass Template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<sst xmlns="http://schemas.openxmlformats.org/spreadsheetml/2006/main" count="201" uniqueCount="52">
  <si>
    <t xml:space="preserve">Radon in Gas Calculation Template</t>
  </si>
  <si>
    <t xml:space="preserve">V1.3 (26-Jul-2024)</t>
  </si>
  <si>
    <t xml:space="preserve">Units</t>
  </si>
  <si>
    <t xml:space="preserve">US</t>
  </si>
  <si>
    <t xml:space="preserve">Gas</t>
  </si>
  <si>
    <t xml:space="preserve">Natural Gas</t>
  </si>
  <si>
    <t xml:space="preserve">Electret</t>
  </si>
  <si>
    <t xml:space="preserve">Sample Collection</t>
  </si>
  <si>
    <t xml:space="preserve">Start</t>
  </si>
  <si>
    <t xml:space="preserve">End</t>
  </si>
  <si>
    <t xml:space="preserve">Total Days</t>
  </si>
  <si>
    <t xml:space="preserve">Initial</t>
  </si>
  <si>
    <t xml:space="preserve">Final</t>
  </si>
  <si>
    <t xml:space="preserve">EIC Configuration Constants</t>
  </si>
  <si>
    <t xml:space="preserve">EIC</t>
  </si>
  <si>
    <t xml:space="preserve">Elevation</t>
  </si>
  <si>
    <t xml:space="preserve">γ</t>
  </si>
  <si>
    <t xml:space="preserve">Average</t>
  </si>
  <si>
    <t xml:space="preserve">±</t>
  </si>
  <si>
    <t xml:space="preserve">Error %</t>
  </si>
  <si>
    <t xml:space="preserve">CF</t>
  </si>
  <si>
    <t xml:space="preserve">Serial Number</t>
  </si>
  <si>
    <t xml:space="preserve">Date</t>
  </si>
  <si>
    <t xml:space="preserve">Time</t>
  </si>
  <si>
    <t xml:space="preserve">Exposure</t>
  </si>
  <si>
    <t xml:space="preserve">Voltage</t>
  </si>
  <si>
    <t xml:space="preserve">A</t>
  </si>
  <si>
    <t xml:space="preserve">B</t>
  </si>
  <si>
    <t xml:space="preserve">G</t>
  </si>
  <si>
    <t xml:space="preserve">Config</t>
  </si>
  <si>
    <t xml:space="preserve">Valid Data?</t>
  </si>
  <si>
    <t xml:space="preserve">IVD</t>
  </si>
  <si>
    <t xml:space="preserve">f</t>
  </si>
  <si>
    <t xml:space="preserve">Initial RnC</t>
  </si>
  <si>
    <t xml:space="preserve">SAA001</t>
  </si>
  <si>
    <t xml:space="preserve">SST</t>
  </si>
  <si>
    <t xml:space="preserve">+AvRnC?</t>
  </si>
  <si>
    <t xml:space="preserve">SAA002</t>
  </si>
  <si>
    <t xml:space="preserve">Instructions:</t>
  </si>
  <si>
    <t xml:space="preserve">RPD:</t>
  </si>
  <si>
    <t xml:space="preserve">1) If necessary, select either US or SI measurement units from the dropdown box by clicking on the blue cell to the right of “US/SI Units”.</t>
  </si>
  <si>
    <t xml:space="preserve">2) Select the appropriate gas from the dropdown: Air, Butane, Ethane, Natural Gas, or Propane.</t>
  </si>
  <si>
    <t xml:space="preserve">3) Enter in the required data indicated by the blue cells (such as dates, times, voltages, etc.)</t>
  </si>
  <si>
    <t xml:space="preserve">4) Select the E-PERM configuration from the dropdown box.</t>
  </si>
  <si>
    <t xml:space="preserve">5) Double-check your elevation and background gamma, especially if switching measurement units between US and SI.</t>
  </si>
  <si>
    <t xml:space="preserve">6) The Sample Collection Date/Time is usually identical to the Start Date/Time, unless the natural gas was collected previously before being streamed into the sampling jar.</t>
  </si>
  <si>
    <t xml:space="preserve">7) If Sample Collection Date/Time is left blank, the Start Date/Time will be used for determining the decay constant period.</t>
  </si>
  <si>
    <t xml:space="preserve">Propane</t>
  </si>
  <si>
    <t xml:space="preserve">Sample</t>
  </si>
  <si>
    <t xml:space="preserve">Notes</t>
  </si>
  <si>
    <t xml:space="preserve">Description</t>
  </si>
  <si>
    <t xml:space="preserve">Air Sample #123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</si>
</sst>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[$$-409]#,##0.00;[RED]\-[$$-409]#,##0.00"/>
    <numFmt numFmtId="166" formatCode="&quot;TRUE&quot;;&quot;TRUE&quot;;&quot;FALSE&quot;"/>
    <numFmt numFmtId="167" formatCode="mm/dd/yyyy\ hh:mm"/>
    <numFmt numFmtId="168" formatCode="dd\-mmm\-yyyy"/>
    <numFmt numFmtId="169" formatCode="hh:mm"/>
    <numFmt numFmtId="170" formatCode="0.00"/>
    <numFmt numFmtId="171" formatCode="0.000000"/>
    <numFmt numFmtId="172" formatCode="0.000"/>
    <numFmt numFmtId="173" formatCode="0.0000"/>
    <numFmt numFmtId="174" formatCode="0.0"/>
    <numFmt numFmtId="175" formatCode="\±0.0"/>
    <numFmt numFmtId="176" formatCode="0%"/>
    <numFmt numFmtId="177" formatCode="General"/>
    <numFmt numFmtId="178" formatCode="0.0%"/>
    <numFmt numFmtId="179" formatCode="@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28"/>
      <name val="Arial"/>
      <family val="2"/>
    </font>
    <font>
      <sz val="14"/>
      <name val="Arial"/>
      <family val="2"/>
    </font>
    <font>
      <b val="true"/>
      <sz val="12"/>
      <name val="Arial"/>
      <family val="2"/>
    </font>
    <font>
      <b val="true"/>
      <sz val="16"/>
      <name val="Arial"/>
      <family val="2"/>
    </font>
    <font>
      <b val="true"/>
      <sz val="12"/>
      <color rgb="FF800000"/>
      <name val="Arial"/>
      <family val="2"/>
    </font>
    <font>
      <i val="true"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 val="true"/>
      <sz val="14"/>
      <name val="Arial"/>
      <family val="2"/>
    </font>
    <font>
      <b val="true"/>
      <sz val="10"/>
      <name val="Arial"/>
      <family val="2"/>
    </font>
    <font>
      <b val="true"/>
      <sz val="9"/>
      <name val="Arial"/>
      <family val="2"/>
    </font>
    <font>
      <b val="true"/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66FFFF"/>
        <bgColor rgb="FF33CC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 diagonalUp="false" diagonalDown="false">
      <left style="thin">
        <color rgb="FF333333"/>
      </left>
      <right/>
      <top/>
      <bottom style="thin">
        <color rgb="FF333333"/>
      </bottom>
      <diagonal/>
    </border>
    <border diagonalUp="false" diagonalDown="false">
      <left/>
      <right style="thin">
        <color rgb="FF333333"/>
      </right>
      <top/>
      <bottom style="thin">
        <color rgb="FF333333"/>
      </bottom>
      <diagonal/>
    </border>
    <border diagonalUp="false" diagonalDown="false">
      <left/>
      <right/>
      <top/>
      <bottom style="thin">
        <color rgb="FF333333"/>
      </bottom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 style="thin">
        <color rgb="FF333333"/>
      </left>
      <right/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2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2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1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1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1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1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1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4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7" fontId="11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4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7" fontId="16" fillId="3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4" fontId="17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3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1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11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42840</xdr:colOff>
      <xdr:row>0</xdr:row>
      <xdr:rowOff>36000</xdr:rowOff>
    </xdr:from>
    <xdr:to>
      <xdr:col>1</xdr:col>
      <xdr:colOff>1355040</xdr:colOff>
      <xdr:row>2</xdr:row>
      <xdr:rowOff>324000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80000" y="36000"/>
          <a:ext cx="1312200" cy="914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6840</xdr:colOff>
      <xdr:row>0</xdr:row>
      <xdr:rowOff>36000</xdr:rowOff>
    </xdr:from>
    <xdr:to>
      <xdr:col>1</xdr:col>
      <xdr:colOff>1319040</xdr:colOff>
      <xdr:row>2</xdr:row>
      <xdr:rowOff>324000</xdr:rowOff>
    </xdr:to>
    <xdr:pic>
      <xdr:nvPicPr>
        <xdr:cNvPr id="1" name="Image 1_2" descr=""/>
        <xdr:cNvPicPr/>
      </xdr:nvPicPr>
      <xdr:blipFill>
        <a:blip r:embed="rId1"/>
        <a:stretch/>
      </xdr:blipFill>
      <xdr:spPr>
        <a:xfrm>
          <a:off x="144000" y="36000"/>
          <a:ext cx="1312200" cy="914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BP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" width="1.95"/>
    <col collapsed="false" customWidth="true" hidden="false" outlineLevel="0" max="2" min="2" style="2" width="19.46"/>
    <col collapsed="false" customWidth="true" hidden="false" outlineLevel="0" max="3" min="3" style="2" width="16.23"/>
    <col collapsed="false" customWidth="true" hidden="false" outlineLevel="0" max="4" min="4" style="2" width="10.32"/>
    <col collapsed="false" customWidth="true" hidden="false" outlineLevel="0" max="5" min="5" style="2" width="16.23"/>
    <col collapsed="false" customWidth="true" hidden="false" outlineLevel="0" max="6" min="6" style="2" width="10.32"/>
    <col collapsed="false" customWidth="true" hidden="false" outlineLevel="0" max="7" min="7" style="2" width="16.23"/>
    <col collapsed="false" customWidth="true" hidden="false" outlineLevel="0" max="8" min="8" style="2" width="10.32"/>
    <col collapsed="false" customWidth="true" hidden="false" outlineLevel="0" max="9" min="9" style="2" width="13.29"/>
    <col collapsed="false" customWidth="true" hidden="false" outlineLevel="0" max="11" min="10" style="2" width="9.07"/>
    <col collapsed="false" customWidth="true" hidden="true" outlineLevel="0" max="14" min="12" style="2" width="11.06"/>
    <col collapsed="false" customWidth="true" hidden="true" outlineLevel="0" max="15" min="15" style="2" width="12.7"/>
    <col collapsed="false" customWidth="true" hidden="false" outlineLevel="0" max="16" min="16" style="2" width="11.07"/>
    <col collapsed="false" customWidth="true" hidden="false" outlineLevel="0" max="17" min="17" style="2" width="9.07"/>
    <col collapsed="false" customWidth="true" hidden="false" outlineLevel="0" max="18" min="18" style="2" width="13.9"/>
    <col collapsed="false" customWidth="true" hidden="false" outlineLevel="0" max="19" min="19" style="2" width="7.76"/>
    <col collapsed="false" customWidth="true" hidden="false" outlineLevel="0" max="20" min="20" style="2" width="13.14"/>
    <col collapsed="false" customWidth="true" hidden="true" outlineLevel="0" max="21" min="21" style="2" width="13.14"/>
    <col collapsed="false" customWidth="false" hidden="false" outlineLevel="0" max="26" min="22" style="2" width="11.53"/>
    <col collapsed="false" customWidth="false" hidden="true" outlineLevel="0" max="31" min="27" style="2" width="11.53"/>
    <col collapsed="false" customWidth="true" hidden="true" outlineLevel="0" max="32" min="32" style="1" width="12.6"/>
    <col collapsed="false" customWidth="false" hidden="true" outlineLevel="0" max="35" min="33" style="2" width="11.53"/>
    <col collapsed="false" customWidth="true" hidden="true" outlineLevel="0" max="36" min="36" style="2" width="16.56"/>
    <col collapsed="false" customWidth="false" hidden="true" outlineLevel="0" max="37" min="37" style="2" width="11.53"/>
    <col collapsed="false" customWidth="true" hidden="true" outlineLevel="0" max="38" min="38" style="2" width="18.35"/>
    <col collapsed="false" customWidth="false" hidden="true" outlineLevel="0" max="52" min="39" style="2" width="11.53"/>
    <col collapsed="false" customWidth="false" hidden="false" outlineLevel="0" max="68" min="53" style="2" width="11.53"/>
    <col collapsed="false" customWidth="false" hidden="false" outlineLevel="0" max="16384" min="69" style="1" width="11.53"/>
  </cols>
  <sheetData>
    <row r="1" customFormat="false" ht="34.7" hidden="false" customHeight="true" outlineLevel="0" collapsed="false">
      <c r="B1" s="3"/>
      <c r="C1" s="4" t="s">
        <v>0</v>
      </c>
      <c r="D1" s="4"/>
      <c r="E1" s="1"/>
      <c r="F1" s="1"/>
      <c r="J1" s="5"/>
      <c r="K1" s="3"/>
      <c r="L1" s="3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customFormat="false" ht="14.65" hidden="false" customHeight="true" outlineLevel="0" collapsed="false">
      <c r="C2" s="2" t="s">
        <v>1</v>
      </c>
      <c r="E2" s="1"/>
      <c r="F2" s="1"/>
      <c r="G2" s="7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customFormat="false" ht="27.7" hidden="false" customHeight="true" outlineLevel="0" collapsed="false">
      <c r="B3" s="8"/>
      <c r="C3" s="8"/>
      <c r="D3" s="8"/>
      <c r="I3" s="9" t="s">
        <v>2</v>
      </c>
      <c r="J3" s="10" t="s">
        <v>3</v>
      </c>
      <c r="K3" s="11"/>
      <c r="L3" s="12"/>
      <c r="M3" s="12"/>
      <c r="N3" s="12"/>
      <c r="O3" s="13"/>
      <c r="P3" s="12"/>
      <c r="Q3" s="9" t="s">
        <v>4</v>
      </c>
      <c r="R3" s="14" t="s">
        <v>5</v>
      </c>
      <c r="S3" s="11"/>
      <c r="T3" s="12"/>
      <c r="U3" s="12"/>
      <c r="V3" s="12"/>
      <c r="W3" s="12"/>
      <c r="X3" s="6"/>
      <c r="Y3" s="6"/>
      <c r="Z3" s="6"/>
      <c r="AA3" s="6"/>
      <c r="AB3" s="6"/>
      <c r="AC3" s="6"/>
      <c r="AD3" s="6"/>
      <c r="AE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customFormat="false" ht="14.65" hidden="false" customHeight="true" outlineLevel="0" collapsed="false">
      <c r="B4" s="15" t="s">
        <v>6</v>
      </c>
      <c r="C4" s="15" t="s">
        <v>7</v>
      </c>
      <c r="D4" s="15"/>
      <c r="E4" s="15" t="s">
        <v>8</v>
      </c>
      <c r="F4" s="15"/>
      <c r="G4" s="15" t="s">
        <v>9</v>
      </c>
      <c r="H4" s="15"/>
      <c r="I4" s="15" t="s">
        <v>10</v>
      </c>
      <c r="J4" s="15" t="s">
        <v>11</v>
      </c>
      <c r="K4" s="15" t="s">
        <v>12</v>
      </c>
      <c r="L4" s="15" t="s">
        <v>13</v>
      </c>
      <c r="M4" s="15"/>
      <c r="N4" s="15"/>
      <c r="O4" s="15" t="s">
        <v>14</v>
      </c>
      <c r="P4" s="15" t="s">
        <v>14</v>
      </c>
      <c r="Q4" s="15" t="s">
        <v>15</v>
      </c>
      <c r="R4" s="15"/>
      <c r="S4" s="15" t="s">
        <v>16</v>
      </c>
      <c r="T4" s="15" t="s">
        <v>11</v>
      </c>
      <c r="U4" s="15" t="s">
        <v>17</v>
      </c>
      <c r="V4" s="15" t="s">
        <v>18</v>
      </c>
      <c r="W4" s="16" t="s">
        <v>19</v>
      </c>
      <c r="X4" s="11"/>
      <c r="Y4" s="6"/>
      <c r="Z4" s="6"/>
      <c r="AA4" s="6"/>
      <c r="AB4" s="6"/>
      <c r="AC4" s="6"/>
      <c r="AD4" s="6"/>
      <c r="AE4" s="6"/>
      <c r="AG4" s="6"/>
      <c r="AH4" s="6"/>
      <c r="AI4" s="6"/>
      <c r="AJ4" s="6"/>
      <c r="AK4" s="6" t="s">
        <v>20</v>
      </c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customFormat="false" ht="14.65" hidden="false" customHeight="true" outlineLevel="0" collapsed="false">
      <c r="B5" s="17" t="s">
        <v>21</v>
      </c>
      <c r="C5" s="18" t="s">
        <v>22</v>
      </c>
      <c r="D5" s="19" t="s">
        <v>23</v>
      </c>
      <c r="E5" s="18" t="s">
        <v>22</v>
      </c>
      <c r="F5" s="19" t="s">
        <v>23</v>
      </c>
      <c r="G5" s="18" t="s">
        <v>22</v>
      </c>
      <c r="H5" s="19" t="s">
        <v>23</v>
      </c>
      <c r="I5" s="17" t="s">
        <v>24</v>
      </c>
      <c r="J5" s="17" t="s">
        <v>25</v>
      </c>
      <c r="K5" s="17" t="s">
        <v>25</v>
      </c>
      <c r="L5" s="18" t="s">
        <v>26</v>
      </c>
      <c r="M5" s="20" t="s">
        <v>27</v>
      </c>
      <c r="N5" s="19" t="s">
        <v>28</v>
      </c>
      <c r="O5" s="17" t="s">
        <v>20</v>
      </c>
      <c r="P5" s="17" t="s">
        <v>29</v>
      </c>
      <c r="Q5" s="18" t="str">
        <f aca="false">IF($J$3="US","Feet","Meters")</f>
        <v>Feet</v>
      </c>
      <c r="R5" s="19" t="s">
        <v>20</v>
      </c>
      <c r="S5" s="17" t="str">
        <f aca="false">IF($J$3="US","µR/h","nGy/hr")</f>
        <v>µR/h</v>
      </c>
      <c r="T5" s="17" t="str">
        <f aca="false">IF($J$3="US","pCi/L","Bq/m³")</f>
        <v>pCi/L</v>
      </c>
      <c r="U5" s="17" t="str">
        <f aca="false">IF($J$3="US","pCi/L","Bq/m³")</f>
        <v>pCi/L</v>
      </c>
      <c r="V5" s="17" t="str">
        <f aca="false">IF($J$3="US","pCi/L","Bq/m³")</f>
        <v>pCi/L</v>
      </c>
      <c r="W5" s="16"/>
      <c r="X5" s="21"/>
      <c r="Y5" s="6"/>
      <c r="Z5" s="6"/>
      <c r="AA5" s="6"/>
      <c r="AB5" s="6"/>
      <c r="AC5" s="6"/>
      <c r="AD5" s="6"/>
      <c r="AE5" s="6"/>
      <c r="AG5" s="6" t="s">
        <v>30</v>
      </c>
      <c r="AH5" s="12"/>
      <c r="AI5" s="12"/>
      <c r="AJ5" s="6" t="s">
        <v>31</v>
      </c>
      <c r="AK5" s="22" t="s">
        <v>32</v>
      </c>
      <c r="AL5" s="6" t="s">
        <v>33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</row>
    <row r="6" customFormat="false" ht="18.1" hidden="false" customHeight="true" outlineLevel="0" collapsed="false">
      <c r="B6" s="23" t="s">
        <v>34</v>
      </c>
      <c r="C6" s="24" t="n">
        <v>45292</v>
      </c>
      <c r="D6" s="25" t="n">
        <v>0.5</v>
      </c>
      <c r="E6" s="24" t="n">
        <v>45292</v>
      </c>
      <c r="F6" s="25" t="n">
        <v>0.770833333333333</v>
      </c>
      <c r="G6" s="24" t="n">
        <v>45293</v>
      </c>
      <c r="H6" s="25" t="n">
        <v>0.833333333333333</v>
      </c>
      <c r="I6" s="26" t="n">
        <f aca="false">(G6+H6)-(E6+F6)</f>
        <v>1.0625</v>
      </c>
      <c r="J6" s="27" t="n">
        <v>746</v>
      </c>
      <c r="K6" s="28" t="n">
        <v>676</v>
      </c>
      <c r="L6" s="29" t="n">
        <f aca="false">IF(P6="SST",0.314473,IF(P6="SLT",0.031243,IF(P6="LST",0.124228,IF(P6="LLT",0.010189,IF(P6="LST-OO",0.074671,IF(P6="LLT-OO",0.011965,IF(P6="LMT-OO",0.013497,IF(P6="HST",7.2954,IF(P6="HLT",0.60795)))))))))</f>
        <v>0.314473</v>
      </c>
      <c r="M6" s="29" t="n">
        <f aca="false">IF(P6="SST",0.260619,IF(P6="SLT",0.02188,IF(P6="LST",0.040676,IF(P6="LLT",0.003372,IF(P6="LST-OO",0.037557,IF(P6="LLT-OO",0.002079,IF(P6="LMT-OO",0.012499,IF(P6="HST",0.004293,IF(P6="HLT",0.0003578)))))))))</f>
        <v>0.260619</v>
      </c>
      <c r="N6" s="30" t="n">
        <f aca="false">IF(P6="SST",0.087,IF(P6="SLT",0.087,IF(P6="LST",0.12,IF(P6="LLT",0.12,IF(P6="LST-OO",0.12,IF(P6="LLT-OO",0.12,IF(P6="LMT-OO",0.12,IF(P6="HST",0.07,IF(P6="HLT",0.07)))))))))</f>
        <v>0.087</v>
      </c>
      <c r="O6" s="31" t="n">
        <f aca="false">IF(OR(J6="",K6="",P6=""),"",IF(P6="HST",L6+M6*((K6+J6)/2),IF(P6="HLT",L6+M6*((K6+J6)/2),L6+M6*LN((K6+J6)/2))))</f>
        <v>2.02587260198289</v>
      </c>
      <c r="P6" s="28" t="s">
        <v>35</v>
      </c>
      <c r="Q6" s="28" t="n">
        <v>1000</v>
      </c>
      <c r="R6" s="26" t="n">
        <f aca="false">IF($J$3="US",IF(LEFT(P6,1)="S",IF(Q6&lt;=4000,1,IF(Q6&gt;4000,0.79+(6*Q6/100000))),IF(LEFT(P6,1)="L",IF(Q6&lt;=200,1,IF(Q6&gt;200,1.005+(4.5526*Q6/100000))),IF(LEFT(P6,1)="H",1))),IF($J$3="SI",IF(LEFT(P6,1)="S",IF(Q6&lt;=1219.51,1,IF(Q6&gt;1219.51,0.79+(6*(Q6*3.28)/100000))),IF(LEFT(P6,1)="L",IF(Q6&lt;=60.98,1,IF(Q6&gt;60.98,1.005+(4.5526*(Q6*3.28)/100000))),IF(LEFT(P6,1)="H",1)))))</f>
        <v>1</v>
      </c>
      <c r="S6" s="32" t="n">
        <v>10</v>
      </c>
      <c r="T6" s="33" t="n">
        <f aca="false">IF($AL$6&lt;0,0,IF($AG$6=0,"Review",$AL$6))</f>
        <v>32.4231420654711</v>
      </c>
      <c r="U6" s="33" t="n">
        <f aca="false">IF($AI$6&lt;0,0,IF($AG$6=0,"Review",IF($J$3="US",ROUND((($J$6-$K$6-($AJ$6*$I$6))/($I$6*$O$6)-($N$6*$S$6))*$R$6/$AK$6,1),ROUND((($J$6-$K$6-($AJ$6*$I$6))/($I$6*$O$6)-($N$6/8.696*$S$6))*$R$6*37/$AK$6,1))))</f>
        <v>28.8</v>
      </c>
      <c r="V6" s="34" t="n">
        <f aca="false">IF(U6="Review","",IF(U6=0,"",(SQRT(SUMSQ((5),(100*1.4/(J6-K6)),(100*0.1/U6)))/100)*U6))</f>
        <v>1.55414799810057</v>
      </c>
      <c r="W6" s="35" t="n">
        <f aca="false">IF(U6="Review","",IF(U6=0,"",V6/U6))</f>
        <v>0.0539634721562697</v>
      </c>
      <c r="X6" s="36"/>
      <c r="Y6" s="37"/>
      <c r="Z6" s="37"/>
      <c r="AA6" s="37"/>
      <c r="AB6" s="37"/>
      <c r="AC6" s="37"/>
      <c r="AD6" s="37"/>
      <c r="AE6" s="37"/>
      <c r="AG6" s="38" t="b">
        <f aca="false">AND(NOT(ISBLANK(E6)),NOT(ISBLANK(G6)),NOT(ISBLANK(J6)),NOT(ISBLANK(K6)),NOT(ISBLANK(P6)),NOT(ISBLANK(Q6)),NOT(ISBLANK(S6)),S6&gt;=0,Q6&gt;=0,J6&gt;=0,K6&gt;=0,I6&gt;0)</f>
        <v>1</v>
      </c>
      <c r="AH6" s="39" t="s">
        <v>36</v>
      </c>
      <c r="AI6" s="40" t="n">
        <f aca="false">IF($AG$6=0,"Review",IF($J$3="US",(($J$6-$K$6-($AJ$6*$I$6))/($I$6*$O$6)-($N$6*$S$6))*$R$6 / $AK$6,(($J$6-$K$6-($AJ$6*$I$6))/($I$6*$O$6)-($N$6/8.696*$S$6))*$R$6*37/$AK$6))</f>
        <v>28.7694030351906</v>
      </c>
      <c r="AJ6" s="41" t="n">
        <f aca="false">IF(OR(P6="SST",P6="LST",P6="LST-OO",P6="HST",P6="LMT-OO"),0.066667,0.022223)</f>
        <v>0.066667</v>
      </c>
      <c r="AK6" s="42" t="n">
        <f aca="false">IF($R$3="Air",1,IF($R$3="Butane",2.117,IF($R$3="Ethane",1.497,IF($R$3="Natural Gas",1.099,IF($R$3="Propane",1.359)))))</f>
        <v>1.099</v>
      </c>
      <c r="AL6" s="43" t="n">
        <f aca="false">IF($AG$6=0,"Review",((U6*0.1814*(IF(ISBLANK(C6),(G6+H6)-(E6+F6),(G6+H6)-(C6+D6)))/(1-EXP(-0.1814*(IF(ISBLANK(C6),(G6+H6)-(E6+F6),(G6+H6)-(C6+D6))))))))</f>
        <v>32.4231420654711</v>
      </c>
      <c r="AM6" s="44"/>
      <c r="AN6" s="45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</row>
    <row r="7" customFormat="false" ht="18.1" hidden="false" customHeight="true" outlineLevel="0" collapsed="false">
      <c r="B7" s="23" t="s">
        <v>37</v>
      </c>
      <c r="C7" s="24" t="n">
        <v>45292</v>
      </c>
      <c r="D7" s="25" t="n">
        <v>0.5</v>
      </c>
      <c r="E7" s="24" t="n">
        <v>45292</v>
      </c>
      <c r="F7" s="25" t="n">
        <v>0.770833333333333</v>
      </c>
      <c r="G7" s="24" t="n">
        <v>45293</v>
      </c>
      <c r="H7" s="25" t="n">
        <v>0.833333333333333</v>
      </c>
      <c r="I7" s="26" t="n">
        <f aca="false">(G7+H7)-(E7+F7)</f>
        <v>1.0625</v>
      </c>
      <c r="J7" s="27" t="n">
        <v>665</v>
      </c>
      <c r="K7" s="28" t="n">
        <v>599</v>
      </c>
      <c r="L7" s="29" t="n">
        <f aca="false">IF(P7="SST",0.314473,IF(P7="SLT",0.031243,IF(P7="LST",0.124228,IF(P7="LLT",0.010189,IF(P7="LST-OO",0.074671,IF(P7="LLT-OO",0.011965,IF(P7="LMT-OO",0.013497,IF(P7="HST",7.2954,IF(P7="HLT",0.60795)))))))))</f>
        <v>0.314473</v>
      </c>
      <c r="M7" s="29" t="n">
        <f aca="false">IF(P7="SST",0.260619,IF(P7="SLT",0.02188,IF(P7="LST",0.040676,IF(P7="LLT",0.003372,IF(P7="LST-OO",0.037557,IF(P7="LLT-OO",0.002079,IF(P7="LMT-OO",0.012499,IF(P7="HST",0.004293,IF(P7="HLT",0.0003578)))))))))</f>
        <v>0.260619</v>
      </c>
      <c r="N7" s="30" t="n">
        <f aca="false">IF(P7="SST",0.087,IF(P7="SLT",0.087,IF(P7="LST",0.12,IF(P7="LLT",0.12,IF(P7="LST-OO",0.12,IF(P7="LLT-OO",0.12,IF(P7="LMT-OO",0.12,IF(P7="HST",0.07,IF(P7="HLT",0.07)))))))))</f>
        <v>0.087</v>
      </c>
      <c r="O7" s="31" t="n">
        <f aca="false">IF(OR(J7="",K7="",P7=""),"",IF(P7="HST",L7+M7*((K7+J7)/2),IF(P7="HLT",L7+M7*((K7+J7)/2),L7+M7*LN((K7+J7)/2))))</f>
        <v>1.99517610501316</v>
      </c>
      <c r="P7" s="28" t="s">
        <v>35</v>
      </c>
      <c r="Q7" s="28" t="n">
        <v>1000</v>
      </c>
      <c r="R7" s="26" t="n">
        <f aca="false">IF($J$3="US",IF(LEFT(P7,1)="S",IF(Q7&lt;=4000,1,IF(Q7&gt;4000,0.79+(6*Q7/100000))),IF(LEFT(P7,1)="L",IF(Q7&lt;=200,1,IF(Q7&gt;200,1.005+(4.5526*Q7/100000))),IF(LEFT(P7,1)="H",1))),IF($J$3="SI",IF(LEFT(P7,1)="S",IF(Q7&lt;=1219.51,1,IF(Q7&gt;1219.51,0.79+(6*(Q7*3.28)/100000))),IF(LEFT(P7,1)="L",IF(Q7&lt;=60.98,1,IF(Q7&gt;60.98,1.005+(4.5526*(Q7*3.28)/100000))),IF(LEFT(P7,1)="H",1)))))</f>
        <v>1</v>
      </c>
      <c r="S7" s="32" t="n">
        <v>10</v>
      </c>
      <c r="T7" s="33" t="n">
        <f aca="false">IF($AL$7&lt;0,0,IF($AG$7=0,"Review",$AL$7))</f>
        <v>30.9595974583491</v>
      </c>
      <c r="U7" s="33" t="n">
        <f aca="false">IF($AI$7&lt;0,0,IF($AG$7=0,"Review",IF($J$3="US",ROUND((($J$7-$K$7-($AJ$7*$I$7))/($I$7*$O$7)-($N$7*$S$7))*$R$7/$AK$7,1),ROUND((($J$7-$K$7-($AJ$7*$I$7))/($I$7*$O$7)-($N$7/8.696*$S$7))*$R$7*37/$AK$7,1))))</f>
        <v>27.5</v>
      </c>
      <c r="V7" s="34" t="n">
        <f aca="false">IF(U7="Review","",IF(U7=0,"",(SQRT(SUMSQ((5),(100*1.4/(J7-K7)),(100*0.1/U7)))/100)*U7))</f>
        <v>1.49696452121544</v>
      </c>
      <c r="W7" s="35" t="n">
        <f aca="false">IF(U7="Review","",IF(U7=0,"",V7/U7))</f>
        <v>0.0544350734987433</v>
      </c>
      <c r="X7" s="46"/>
      <c r="Y7" s="37"/>
      <c r="Z7" s="37"/>
      <c r="AA7" s="37"/>
      <c r="AB7" s="37"/>
      <c r="AC7" s="37"/>
      <c r="AD7" s="37"/>
      <c r="AE7" s="37"/>
      <c r="AG7" s="38" t="b">
        <f aca="false">AND(NOT(ISBLANK(E7)),NOT(ISBLANK(G7)),NOT(ISBLANK(J7)),NOT(ISBLANK(K7)),NOT(ISBLANK(P7)),NOT(ISBLANK(Q7)),NOT(ISBLANK(S7)),S7&gt;=0,Q7&gt;=0,J7&gt;=0,K7&gt;=0,I7&gt;0)</f>
        <v>1</v>
      </c>
      <c r="AH7" s="39" t="s">
        <v>36</v>
      </c>
      <c r="AI7" s="40" t="n">
        <f aca="false">IF($AG$7=0,"Review",IF($J$3="US",(($J$7-$K$7-($AJ$7*$I$7))/($I$7*$O$7)-($N$7*$S$7))*$R$7 / $AK$7,(($J$7-$K$7-($AJ$7*$I$7))/($I$7*$O$7)-($N$7/8.696*$S$7))*$R$7*37/$AK$7))</f>
        <v>27.5072819010069</v>
      </c>
      <c r="AJ7" s="41" t="n">
        <f aca="false">IF(OR(P7="SST",P7="LST",P7="LST-OO",P7="HST",P7="LMT-OO"),0.066667,0.022223)</f>
        <v>0.066667</v>
      </c>
      <c r="AK7" s="42" t="n">
        <f aca="false">IF($R$3="Air",1,IF($R$3="Butane",2.117,IF($R$3="Ethane",1.497,IF($R$3="Natural Gas",1.099,IF($R$3="Propane",1.359)))))</f>
        <v>1.099</v>
      </c>
      <c r="AL7" s="43" t="n">
        <f aca="false">IF($AG$6=0,"Review",((U7*0.1814*(IF(ISBLANK(C7),(G7+H7)-(E7+F7),(G7+H7)-(C7+D7)))/(1-EXP(-0.1814*(IF(ISBLANK(C7),(G7+H7)-(E7+F7),(G7+H7)-(C7+D7))))))))</f>
        <v>30.9595974583491</v>
      </c>
      <c r="AM7" s="4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</row>
    <row r="8" customFormat="false" ht="20.55" hidden="false" customHeight="true" outlineLevel="0" collapsed="false">
      <c r="B8" s="48"/>
      <c r="C8" s="49"/>
      <c r="D8" s="49"/>
      <c r="E8" s="49"/>
      <c r="F8" s="49"/>
      <c r="G8" s="49"/>
      <c r="H8" s="50"/>
      <c r="I8" s="51"/>
      <c r="J8" s="51"/>
      <c r="K8" s="51"/>
      <c r="L8" s="51"/>
      <c r="M8" s="51"/>
      <c r="N8" s="51"/>
      <c r="O8" s="51"/>
      <c r="P8" s="51"/>
      <c r="Q8" s="51"/>
      <c r="R8" s="52" t="str">
        <f aca="false">IF(NOT(ISBLANK(T6)),IF(NOT(ISBLANK(T7)),"Initial Radon Average:",""))</f>
        <v>Initial Radon Average:</v>
      </c>
      <c r="S8" s="52"/>
      <c r="T8" s="53" t="n">
        <f aca="false">IF(AG8=1,ROUND(AVERAGE(T6:T7),1),"N/A")</f>
        <v>31.7</v>
      </c>
      <c r="U8" s="54"/>
      <c r="V8" s="50"/>
      <c r="W8" s="51"/>
      <c r="AG8" s="38" t="b">
        <f aca="false">AND(AG6,AG7)</f>
        <v>1</v>
      </c>
      <c r="AH8" s="50"/>
      <c r="AI8" s="51"/>
      <c r="AJ8" s="51"/>
      <c r="AK8" s="51"/>
      <c r="AL8" s="51"/>
    </row>
    <row r="9" customFormat="false" ht="17" hidden="false" customHeight="true" outlineLevel="0" collapsed="false">
      <c r="B9" s="55" t="s">
        <v>38</v>
      </c>
      <c r="C9" s="55"/>
      <c r="D9" s="55"/>
      <c r="R9" s="51"/>
      <c r="S9" s="56" t="s">
        <v>39</v>
      </c>
      <c r="T9" s="57" t="n">
        <f aca="false">IF(AG8=1,IF(T8&gt;0,ABS(T6-T7)/T8,"N/A"),"N/A")</f>
        <v>0.0461685995937527</v>
      </c>
      <c r="U9" s="58"/>
      <c r="V9" s="59"/>
      <c r="AG9" s="51"/>
    </row>
    <row r="10" customFormat="false" ht="21.6" hidden="false" customHeight="true" outlineLevel="0" collapsed="false">
      <c r="B10" s="60" t="s">
        <v>40</v>
      </c>
      <c r="C10" s="60"/>
      <c r="D10" s="60"/>
      <c r="S10" s="51"/>
      <c r="T10" s="51"/>
      <c r="U10" s="51"/>
    </row>
    <row r="11" customFormat="false" ht="21.6" hidden="false" customHeight="true" outlineLevel="0" collapsed="false">
      <c r="B11" s="60" t="s">
        <v>41</v>
      </c>
      <c r="C11" s="60"/>
      <c r="D11" s="60"/>
      <c r="S11" s="51"/>
      <c r="T11" s="51"/>
      <c r="U11" s="51"/>
    </row>
    <row r="12" customFormat="false" ht="21.6" hidden="false" customHeight="true" outlineLevel="0" collapsed="false">
      <c r="B12" s="60" t="s">
        <v>42</v>
      </c>
      <c r="C12" s="60"/>
      <c r="D12" s="60"/>
    </row>
    <row r="13" customFormat="false" ht="21.6" hidden="false" customHeight="true" outlineLevel="0" collapsed="false">
      <c r="B13" s="60" t="s">
        <v>43</v>
      </c>
      <c r="C13" s="60"/>
      <c r="D13" s="60"/>
    </row>
    <row r="14" customFormat="false" ht="21.6" hidden="false" customHeight="true" outlineLevel="0" collapsed="false">
      <c r="B14" s="60" t="s">
        <v>44</v>
      </c>
      <c r="C14" s="60"/>
      <c r="D14" s="60"/>
    </row>
    <row r="15" customFormat="false" ht="21.6" hidden="false" customHeight="true" outlineLevel="0" collapsed="false">
      <c r="B15" s="60" t="s">
        <v>45</v>
      </c>
    </row>
    <row r="16" customFormat="false" ht="21.6" hidden="false" customHeight="true" outlineLevel="0" collapsed="false">
      <c r="B16" s="60" t="s">
        <v>46</v>
      </c>
      <c r="C16" s="61"/>
      <c r="D16" s="61"/>
    </row>
  </sheetData>
  <sheetProtection sheet="true" objects="true" scenarios="true" selectLockedCells="true"/>
  <mergeCells count="7">
    <mergeCell ref="C4:D4"/>
    <mergeCell ref="E4:F4"/>
    <mergeCell ref="G4:H4"/>
    <mergeCell ref="L4:N4"/>
    <mergeCell ref="Q4:R4"/>
    <mergeCell ref="W4:W5"/>
    <mergeCell ref="R8:S8"/>
  </mergeCells>
  <dataValidations count="5">
    <dataValidation allowBlank="false" error="You must select either US or SI as your measurement units." errorStyle="stop" errorTitle="Measurement Units" operator="equal" prompt="Please remember to double-check your values (Elevation, Gamma, Volumes, and Sample Temperatures) when converting between US and SI units." promptTitle="US/SI Units" showDropDown="false" showErrorMessage="true" showInputMessage="true" sqref="J3" type="list">
      <formula1>"US,SI"</formula1>
      <formula2>0</formula2>
    </dataValidation>
    <dataValidation allowBlank="false" error="You must select a gas from the list." errorStyle="stop" errorTitle="Gas Selection" operator="equal" prompt="This selection will apply to all detectors in this spreadsheet." promptTitle="Gas Selection" showDropDown="false" showErrorMessage="true" showInputMessage="true" sqref="R3" type="list">
      <formula1>"Air,Butane,Ethane,Natural Gas,Propane"</formula1>
      <formula2>0</formula2>
    </dataValidation>
    <dataValidation allowBlank="true" errorStyle="stop" operator="equal" prompt="This is the Greek letter, gamma. Enter your background in the blue background cells below." promptTitle="Gamma" showDropDown="false" showErrorMessage="true" showInputMessage="true" sqref="S4" type="none">
      <formula1>0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P6" type="list">
      <formula1>"SST,SLT,LST,LLT,LST-OO,LMT-OO,LLT-OO"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P7" type="list">
      <formula1>"SST,SLT,LST,LLT,LST-OO,LMT-OO,LLT-OO"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BQ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B6" activeCellId="0" sqref="B6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" width="1.95"/>
    <col collapsed="false" customWidth="true" hidden="false" outlineLevel="0" max="2" min="2" style="2" width="19.46"/>
    <col collapsed="false" customWidth="true" hidden="false" outlineLevel="0" max="3" min="3" style="2" width="31.29"/>
    <col collapsed="false" customWidth="true" hidden="false" outlineLevel="0" max="4" min="4" style="2" width="16.27"/>
    <col collapsed="false" customWidth="true" hidden="false" outlineLevel="0" max="5" min="5" style="2" width="10.42"/>
    <col collapsed="false" customWidth="true" hidden="false" outlineLevel="0" max="6" min="6" style="2" width="16.27"/>
    <col collapsed="false" customWidth="true" hidden="false" outlineLevel="0" max="7" min="7" style="2" width="10.42"/>
    <col collapsed="false" customWidth="true" hidden="false" outlineLevel="0" max="8" min="8" style="2" width="16.27"/>
    <col collapsed="false" customWidth="true" hidden="false" outlineLevel="0" max="9" min="9" style="2" width="10.42"/>
    <col collapsed="false" customWidth="true" hidden="false" outlineLevel="0" max="10" min="10" style="2" width="13.29"/>
    <col collapsed="false" customWidth="true" hidden="false" outlineLevel="0" max="12" min="11" style="2" width="9.07"/>
    <col collapsed="false" customWidth="true" hidden="true" outlineLevel="0" max="15" min="13" style="2" width="11.06"/>
    <col collapsed="false" customWidth="true" hidden="true" outlineLevel="0" max="16" min="16" style="2" width="12.7"/>
    <col collapsed="false" customWidth="true" hidden="false" outlineLevel="0" max="17" min="17" style="2" width="11.07"/>
    <col collapsed="false" customWidth="true" hidden="false" outlineLevel="0" max="18" min="18" style="2" width="9.07"/>
    <col collapsed="false" customWidth="true" hidden="false" outlineLevel="0" max="19" min="19" style="2" width="13.9"/>
    <col collapsed="false" customWidth="true" hidden="false" outlineLevel="0" max="20" min="20" style="2" width="7.76"/>
    <col collapsed="false" customWidth="true" hidden="false" outlineLevel="0" max="21" min="21" style="2" width="13.14"/>
    <col collapsed="false" customWidth="true" hidden="true" outlineLevel="0" max="22" min="22" style="2" width="13.14"/>
    <col collapsed="false" customWidth="false" hidden="false" outlineLevel="0" max="24" min="23" style="2" width="11.53"/>
    <col collapsed="false" customWidth="true" hidden="false" outlineLevel="0" max="25" min="25" style="2" width="78.41"/>
    <col collapsed="false" customWidth="false" hidden="false" outlineLevel="0" max="26" min="26" style="2" width="11.53"/>
    <col collapsed="false" customWidth="false" hidden="true" outlineLevel="0" max="32" min="27" style="2" width="11.53"/>
    <col collapsed="false" customWidth="true" hidden="true" outlineLevel="0" max="33" min="33" style="1" width="12.6"/>
    <col collapsed="false" customWidth="false" hidden="true" outlineLevel="0" max="36" min="34" style="2" width="11.53"/>
    <col collapsed="false" customWidth="true" hidden="true" outlineLevel="0" max="37" min="37" style="2" width="16.56"/>
    <col collapsed="false" customWidth="false" hidden="true" outlineLevel="0" max="38" min="38" style="2" width="11.53"/>
    <col collapsed="false" customWidth="true" hidden="true" outlineLevel="0" max="39" min="39" style="2" width="18.35"/>
    <col collapsed="false" customWidth="false" hidden="true" outlineLevel="0" max="52" min="40" style="2" width="11.53"/>
    <col collapsed="false" customWidth="false" hidden="false" outlineLevel="0" max="69" min="53" style="2" width="11.53"/>
    <col collapsed="false" customWidth="false" hidden="false" outlineLevel="0" max="16384" min="70" style="1" width="11.53"/>
  </cols>
  <sheetData>
    <row r="1" customFormat="false" ht="34.7" hidden="false" customHeight="true" outlineLevel="0" collapsed="false">
      <c r="B1" s="3"/>
      <c r="C1" s="62" t="str">
        <f aca="false">IF($S$3="Air","Normal Air / Control Mass Template",$S$3&amp;" Mass Template")</f>
        <v>Propane Mass Template</v>
      </c>
      <c r="D1" s="4"/>
      <c r="E1" s="4"/>
      <c r="F1" s="1"/>
      <c r="G1" s="1"/>
      <c r="K1" s="5"/>
      <c r="L1" s="3"/>
      <c r="M1" s="3"/>
      <c r="N1" s="3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</row>
    <row r="2" s="1" customFormat="true" ht="14.65" hidden="false" customHeight="true" outlineLevel="0" collapsed="false">
      <c r="B2" s="2"/>
      <c r="C2" s="2" t="s">
        <v>1</v>
      </c>
      <c r="D2" s="7"/>
      <c r="E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customFormat="false" ht="27.7" hidden="false" customHeight="true" outlineLevel="0" collapsed="false">
      <c r="B3" s="8"/>
      <c r="C3" s="8"/>
      <c r="D3" s="8"/>
      <c r="E3" s="8"/>
      <c r="J3" s="9" t="s">
        <v>2</v>
      </c>
      <c r="K3" s="10" t="s">
        <v>3</v>
      </c>
      <c r="L3" s="11"/>
      <c r="M3" s="12"/>
      <c r="N3" s="12"/>
      <c r="O3" s="12"/>
      <c r="P3" s="13"/>
      <c r="Q3" s="12"/>
      <c r="R3" s="9" t="s">
        <v>4</v>
      </c>
      <c r="S3" s="14" t="s">
        <v>47</v>
      </c>
      <c r="T3" s="11"/>
      <c r="U3" s="12"/>
      <c r="V3" s="12"/>
      <c r="W3" s="12"/>
      <c r="X3" s="12"/>
      <c r="Y3" s="12"/>
      <c r="Z3" s="6"/>
      <c r="AA3" s="6"/>
      <c r="AB3" s="6"/>
      <c r="AC3" s="6"/>
      <c r="AD3" s="6"/>
      <c r="AE3" s="6"/>
      <c r="AF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customFormat="false" ht="14.65" hidden="false" customHeight="true" outlineLevel="0" collapsed="false">
      <c r="B4" s="15" t="s">
        <v>6</v>
      </c>
      <c r="C4" s="15" t="s">
        <v>48</v>
      </c>
      <c r="D4" s="15" t="s">
        <v>7</v>
      </c>
      <c r="E4" s="15"/>
      <c r="F4" s="63" t="s">
        <v>8</v>
      </c>
      <c r="G4" s="63"/>
      <c r="H4" s="15" t="s">
        <v>9</v>
      </c>
      <c r="I4" s="15"/>
      <c r="J4" s="15" t="s">
        <v>10</v>
      </c>
      <c r="K4" s="15" t="s">
        <v>11</v>
      </c>
      <c r="L4" s="15" t="s">
        <v>12</v>
      </c>
      <c r="M4" s="15" t="s">
        <v>13</v>
      </c>
      <c r="N4" s="15"/>
      <c r="O4" s="15"/>
      <c r="P4" s="15" t="s">
        <v>14</v>
      </c>
      <c r="Q4" s="15" t="s">
        <v>14</v>
      </c>
      <c r="R4" s="15" t="s">
        <v>15</v>
      </c>
      <c r="S4" s="15"/>
      <c r="T4" s="15" t="s">
        <v>16</v>
      </c>
      <c r="U4" s="15" t="s">
        <v>11</v>
      </c>
      <c r="V4" s="15" t="s">
        <v>17</v>
      </c>
      <c r="W4" s="15" t="s">
        <v>18</v>
      </c>
      <c r="X4" s="16" t="s">
        <v>19</v>
      </c>
      <c r="Y4" s="63" t="s">
        <v>49</v>
      </c>
      <c r="Z4" s="64"/>
      <c r="AA4" s="6"/>
      <c r="AB4" s="6"/>
      <c r="AC4" s="6"/>
      <c r="AD4" s="6"/>
      <c r="AE4" s="6"/>
      <c r="AF4" s="6"/>
      <c r="AH4" s="6"/>
      <c r="AI4" s="6"/>
      <c r="AJ4" s="6"/>
      <c r="AK4" s="6"/>
      <c r="AL4" s="6" t="s">
        <v>20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customFormat="false" ht="14.65" hidden="false" customHeight="true" outlineLevel="0" collapsed="false">
      <c r="B5" s="17" t="s">
        <v>21</v>
      </c>
      <c r="C5" s="17" t="s">
        <v>50</v>
      </c>
      <c r="D5" s="18" t="s">
        <v>22</v>
      </c>
      <c r="E5" s="19" t="s">
        <v>23</v>
      </c>
      <c r="F5" s="18" t="s">
        <v>22</v>
      </c>
      <c r="G5" s="19" t="s">
        <v>23</v>
      </c>
      <c r="H5" s="18" t="s">
        <v>22</v>
      </c>
      <c r="I5" s="19" t="s">
        <v>23</v>
      </c>
      <c r="J5" s="17" t="s">
        <v>24</v>
      </c>
      <c r="K5" s="17" t="s">
        <v>25</v>
      </c>
      <c r="L5" s="17" t="s">
        <v>25</v>
      </c>
      <c r="M5" s="18" t="s">
        <v>26</v>
      </c>
      <c r="N5" s="20" t="s">
        <v>27</v>
      </c>
      <c r="O5" s="19" t="s">
        <v>28</v>
      </c>
      <c r="P5" s="17" t="s">
        <v>20</v>
      </c>
      <c r="Q5" s="17" t="s">
        <v>29</v>
      </c>
      <c r="R5" s="18" t="str">
        <f aca="false">IF($K$3="US","Feet","Meters")</f>
        <v>Feet</v>
      </c>
      <c r="S5" s="19" t="s">
        <v>20</v>
      </c>
      <c r="T5" s="17" t="str">
        <f aca="false">IF($K$3="US","µR/h","nGy/hr")</f>
        <v>µR/h</v>
      </c>
      <c r="U5" s="17" t="str">
        <f aca="false">IF($K$3="US","pCi/L","Bq/m³")</f>
        <v>pCi/L</v>
      </c>
      <c r="V5" s="17" t="str">
        <f aca="false">IF($K$3="US","pCi/L","Bq/m³")</f>
        <v>pCi/L</v>
      </c>
      <c r="W5" s="17" t="str">
        <f aca="false">IF($K$3="US","pCi/L","Bq/m³")</f>
        <v>pCi/L</v>
      </c>
      <c r="X5" s="16"/>
      <c r="Y5" s="63"/>
      <c r="Z5" s="64"/>
      <c r="AA5" s="6"/>
      <c r="AB5" s="6"/>
      <c r="AC5" s="6"/>
      <c r="AD5" s="6"/>
      <c r="AE5" s="6"/>
      <c r="AF5" s="6"/>
      <c r="AH5" s="6" t="s">
        <v>30</v>
      </c>
      <c r="AI5" s="12"/>
      <c r="AJ5" s="12"/>
      <c r="AK5" s="6" t="s">
        <v>31</v>
      </c>
      <c r="AL5" s="22" t="s">
        <v>32</v>
      </c>
      <c r="AM5" s="6" t="s">
        <v>33</v>
      </c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customFormat="false" ht="18.1" hidden="false" customHeight="true" outlineLevel="0" collapsed="false">
      <c r="B6" s="23" t="s">
        <v>34</v>
      </c>
      <c r="C6" s="65" t="s">
        <v>51</v>
      </c>
      <c r="D6" s="24" t="n">
        <v>45292</v>
      </c>
      <c r="E6" s="25" t="n">
        <v>0.5</v>
      </c>
      <c r="F6" s="24" t="n">
        <v>45292</v>
      </c>
      <c r="G6" s="25" t="n">
        <v>0.770833333333333</v>
      </c>
      <c r="H6" s="24" t="n">
        <v>45293</v>
      </c>
      <c r="I6" s="25" t="n">
        <v>0.833333333333333</v>
      </c>
      <c r="J6" s="26" t="n">
        <f aca="false">IF(OR(F6="",G6="",H6="",I6=""),"",(H6+I6)-(F6+G6))</f>
        <v>1.0625</v>
      </c>
      <c r="K6" s="27" t="n">
        <v>746</v>
      </c>
      <c r="L6" s="28" t="n">
        <v>676</v>
      </c>
      <c r="M6" s="29" t="n">
        <f aca="false">IF(Q6="SST",0.314473,IF(Q6="SLT",0.031243,IF(Q6="LST",0.124228,IF(Q6="LLT",0.010189,IF(Q6="LST-OO",0.074671,IF(Q6="LLT-OO",0.011965,IF(Q6="LMT-OO",0.013497,IF(Q6="HST",7.2954,IF(Q6="HLT",0.60795)))))))))</f>
        <v>0.314473</v>
      </c>
      <c r="N6" s="29" t="n">
        <f aca="false">IF(Q6="SST",0.260619,IF(Q6="SLT",0.02188,IF(Q6="LST",0.040676,IF(Q6="LLT",0.003372,IF(Q6="LST-OO",0.037557,IF(Q6="LLT-OO",0.002079,IF(Q6="LMT-OO",0.012499,IF(Q6="HST",0.004293,IF(Q6="HLT",0.0003578)))))))))</f>
        <v>0.260619</v>
      </c>
      <c r="O6" s="30" t="n">
        <f aca="false">IF(Q6="SST",0.087,IF(Q6="SLT",0.087,IF(Q6="LST",0.12,IF(Q6="LLT",0.12,IF(Q6="LST-OO",0.12,IF(Q6="LLT-OO",0.12,IF(Q6="LMT-OO",0.12,IF(Q6="HST",0.07,IF(Q6="HLT",0.07)))))))))</f>
        <v>0.087</v>
      </c>
      <c r="P6" s="31" t="n">
        <f aca="false">IF(OR(K6="",L6="",Q6=""),"",IF(Q6="HST",M6+N6*((L6+K6)/2),IF(Q6="HLT",M6+N6*((L6+K6)/2),M6+N6*LN((L6+K6)/2))))</f>
        <v>2.02587260198289</v>
      </c>
      <c r="Q6" s="28" t="s">
        <v>35</v>
      </c>
      <c r="R6" s="28" t="n">
        <v>1000</v>
      </c>
      <c r="S6" s="26" t="n">
        <f aca="false">IF(R6="","",IF($K$3="US",IF(LEFT(Q6,1)="S",IF(R6&lt;=4000,1,IF(R6&gt;4000,0.79+(6*R6/100000))),IF(LEFT(Q6,1)="L",IF(R6&lt;=200,1,IF(R6&gt;200,1.005+(4.5526*R6/100000))),IF(LEFT(Q6,1)="H",1))),IF($K$3="SI",IF(LEFT(Q6,1)="S",IF(R6&lt;=1219.51,1,IF(R6&gt;1219.51,0.79+(6*(R6*3.28)/100000))),IF(LEFT(Q6,1)="L",IF(R6&lt;=60.98,1,IF(R6&gt;60.98,1.005+(4.5526*(R6*3.28)/100000))),IF(LEFT(Q6,1)="H",1))))))</f>
        <v>1</v>
      </c>
      <c r="T6" s="32" t="n">
        <v>0</v>
      </c>
      <c r="U6" s="33" t="n">
        <f aca="false">IF(OR(Q6=""),"",IF(AM6&lt;0,0,IF(AH6=0,"Review",AM6)))</f>
        <v>26.9067047001652</v>
      </c>
      <c r="V6" s="33" t="n">
        <f aca="false">IF(OR(Q6=""),"",IF(AJ6&lt;0,0,IF(AH6=0,"Review",IF($K$3="US",ROUND(((K6-L6-(AK6*J6))/(J6*P6)-(O6*T6))*S6/AL6,1),ROUND(((K6-L6-(AK6*J6))/(J6*P6)-(O6/8.696*T6))*S6*37/AL6,1)))))</f>
        <v>23.9</v>
      </c>
      <c r="W6" s="34" t="n">
        <f aca="false">IF(OR(V6="Review",V6=""),"",IF(V6=0,"",(SQRT(SUMSQ((5),(100*1.4/(K6-L6)),(100*0.1/V6)))/100)*V6))</f>
        <v>1.29093338325415</v>
      </c>
      <c r="X6" s="35" t="n">
        <f aca="false">IF(OR(V6="Review",V6=""),"",IF(V6=0,"",W6/V6))</f>
        <v>0.0540139490901317</v>
      </c>
      <c r="Y6" s="65"/>
      <c r="Z6" s="47"/>
      <c r="AA6" s="37"/>
      <c r="AB6" s="37"/>
      <c r="AC6" s="37"/>
      <c r="AD6" s="37"/>
      <c r="AE6" s="37"/>
      <c r="AF6" s="37"/>
      <c r="AH6" s="38" t="b">
        <f aca="false">AND(NOT(ISBLANK(F6)),NOT(ISBLANK(H6)),NOT(ISBLANK(K6)),NOT(ISBLANK(L6)),NOT(ISBLANK(Q6)),NOT(ISBLANK(R6)),NOT(ISBLANK(T6)),T6&gt;=0,R6&gt;=0,K6&gt;=0,L6&gt;=0,J6&gt;0)</f>
        <v>1</v>
      </c>
      <c r="AI6" s="39" t="s">
        <v>36</v>
      </c>
      <c r="AJ6" s="40" t="n">
        <f aca="false">IF(AH6=0,"Review",IF($K$3="US",((K6-L6-(AK6*J6))/(J6*P6)-(O6*T6))*S6 / AL6,((K6-L6-(AK6*J6))/(J6*P6)-(O6/8.696*T6))*S6*37/AL6))</f>
        <v>23.9054995847495</v>
      </c>
      <c r="AK6" s="41" t="n">
        <f aca="false">IF(OR(Q6="SST",Q6="LST",Q6="LST-OO",Q6="HST",Q6="LMT-OO"),0.066667,0.022223)</f>
        <v>0.066667</v>
      </c>
      <c r="AL6" s="42" t="n">
        <f aca="false">IF($S$3="Air",1,IF($S$3="Butane",2.117,IF($S$3="Ethane",1.497,IF($S$3="Natural Gas",1.099,IF($S$3="Propane",1.359)))))</f>
        <v>1.359</v>
      </c>
      <c r="AM6" s="43" t="n">
        <f aca="false">IF(AH6=0,"Review",((V6*0.1814*(IF(ISBLANK(OR(D6,E6)),(H6+I6)-(F6+G6),(H6+I6)-(D6+E6)))/(1-EXP(-0.1814*(IF(ISBLANK(OR(D6,E6)),(H6+I6)-(F6+G6),(H6+I6)-(D6+E6))))))))</f>
        <v>26.9067047001652</v>
      </c>
      <c r="AN6" s="44"/>
      <c r="AO6" s="45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</row>
    <row r="7" customFormat="false" ht="18.1" hidden="false" customHeight="true" outlineLevel="0" collapsed="false">
      <c r="B7" s="23"/>
      <c r="C7" s="65"/>
      <c r="D7" s="24"/>
      <c r="E7" s="25"/>
      <c r="F7" s="24"/>
      <c r="G7" s="25"/>
      <c r="H7" s="24"/>
      <c r="I7" s="25"/>
      <c r="J7" s="26" t="str">
        <f aca="false">IF(OR(F7="",G7="",H7="",I7=""),"",(H7+I7)-(F7+G7))</f>
        <v/>
      </c>
      <c r="K7" s="27"/>
      <c r="L7" s="28"/>
      <c r="M7" s="29" t="n">
        <f aca="false">IF(Q7="SST",0.314473,IF(Q7="SLT",0.031243,IF(Q7="LST",0.124228,IF(Q7="LLT",0.010189,IF(Q7="LST-OO",0.074671,IF(Q7="LLT-OO",0.011965,IF(Q7="LMT-OO",0.013497,IF(Q7="HST",7.2954,IF(Q7="HLT",0.60795)))))))))</f>
        <v>0</v>
      </c>
      <c r="N7" s="29" t="n">
        <f aca="false">IF(Q7="SST",0.260619,IF(Q7="SLT",0.02188,IF(Q7="LST",0.040676,IF(Q7="LLT",0.003372,IF(Q7="LST-OO",0.037557,IF(Q7="LLT-OO",0.002079,IF(Q7="LMT-OO",0.012499,IF(Q7="HST",0.004293,IF(Q7="HLT",0.0003578)))))))))</f>
        <v>0</v>
      </c>
      <c r="O7" s="30" t="n">
        <f aca="false">IF(Q7="SST",0.087,IF(Q7="SLT",0.087,IF(Q7="LST",0.12,IF(Q7="LLT",0.12,IF(Q7="LST-OO",0.12,IF(Q7="LLT-OO",0.12,IF(Q7="LMT-OO",0.12,IF(Q7="HST",0.07,IF(Q7="HLT",0.07)))))))))</f>
        <v>0</v>
      </c>
      <c r="P7" s="31" t="str">
        <f aca="false">IF(OR(K7="",L7="",Q7=""),"",IF(Q7="HST",M7+N7*((L7+K7)/2),IF(Q7="HLT",M7+N7*((L7+K7)/2),M7+N7*LN((L7+K7)/2))))</f>
        <v/>
      </c>
      <c r="Q7" s="28"/>
      <c r="R7" s="28"/>
      <c r="S7" s="26" t="str">
        <f aca="false">IF(R7="","",IF($K$3="US",IF(LEFT(Q7,1)="S",IF(R7&lt;=4000,1,IF(R7&gt;4000,0.79+(6*R7/100000))),IF(LEFT(Q7,1)="L",IF(R7&lt;=200,1,IF(R7&gt;200,1.005+(4.5526*R7/100000))),IF(LEFT(Q7,1)="H",1))),IF($K$3="SI",IF(LEFT(Q7,1)="S",IF(R7&lt;=1219.51,1,IF(R7&gt;1219.51,0.79+(6*(R7*3.28)/100000))),IF(LEFT(Q7,1)="L",IF(R7&lt;=60.98,1,IF(R7&gt;60.98,1.005+(4.5526*(R7*3.28)/100000))),IF(LEFT(Q7,1)="H",1))))))</f>
        <v/>
      </c>
      <c r="T7" s="32"/>
      <c r="U7" s="33" t="str">
        <f aca="false">IF(OR(Q7=""),"",IF(AM7&lt;0,0,IF(AH7=0,"Review",AM7)))</f>
        <v/>
      </c>
      <c r="V7" s="33" t="str">
        <f aca="false">IF(OR(Q7=""),"",IF(AJ7&lt;0,0,IF(AH7=0,"Review",IF($K$3="US",ROUND(((K7-L7-(AK7*J7))/(J7*P7)-(O7*T7))*S7/AL7,1),ROUND(((K7-L7-(AK7*J7))/(J7*P7)-(O7/8.696*T7))*S7*37/AL7,1)))))</f>
        <v/>
      </c>
      <c r="W7" s="34" t="str">
        <f aca="false">IF(OR(V7="Review",V7=""),"",IF(V7=0,"",(SQRT(SUMSQ((5),(100*1.4/(K7-L7)),(100*0.1/V7)))/100)*V7))</f>
        <v/>
      </c>
      <c r="X7" s="35" t="str">
        <f aca="false">IF(OR(V7="Review",V7=""),"",IF(V7=0,"",W7/V7))</f>
        <v/>
      </c>
      <c r="Y7" s="65"/>
      <c r="Z7" s="47"/>
      <c r="AA7" s="37"/>
      <c r="AB7" s="37"/>
      <c r="AC7" s="37"/>
      <c r="AD7" s="37"/>
      <c r="AE7" s="37"/>
      <c r="AF7" s="37"/>
      <c r="AH7" s="38" t="b">
        <f aca="false">AND(NOT(ISBLANK(F7)),NOT(ISBLANK(H7)),NOT(ISBLANK(K7)),NOT(ISBLANK(L7)),NOT(ISBLANK(Q7)),NOT(ISBLANK(R7)),NOT(ISBLANK(T7)),T7&gt;=0,R7&gt;=0,K7&gt;=0,L7&gt;=0,J7&gt;0)</f>
        <v>0</v>
      </c>
      <c r="AI7" s="39" t="s">
        <v>36</v>
      </c>
      <c r="AJ7" s="40" t="str">
        <f aca="false">IF(AH7=0,"Review",IF($K$3="US",((K7-L7-(AK7*J7))/(J7*P7)-(O7*T7))*S7 / AL7,((K7-L7-(AK7*J7))/(J7*P7)-(O7/8.696*T7))*S7*37/AL7))</f>
        <v>Review</v>
      </c>
      <c r="AK7" s="41" t="n">
        <f aca="false">IF(OR(Q7="SST",Q7="LST",Q7="LST-OO",Q7="HST",Q7="LMT-OO"),0.066667,0.022223)</f>
        <v>0.022223</v>
      </c>
      <c r="AL7" s="42" t="n">
        <f aca="false">IF($S$3="Air",1,IF($S$3="Butane",2.117,IF($S$3="Ethane",1.497,IF($S$3="Natural Gas",1.099,IF($S$3="Propane",1.359)))))</f>
        <v>1.359</v>
      </c>
      <c r="AM7" s="43" t="str">
        <f aca="false">IF(AH7=0,"Review",((V7*0.1814*(IF(ISBLANK(OR(D7,E7)),(H7+I7)-(F7+G7),(H7+I7)-(D7+E7)))/(1-EXP(-0.1814*(IF(ISBLANK(OR(D7,E7)),(H7+I7)-(F7+G7),(H7+I7)-(D7+E7))))))))</f>
        <v>Review</v>
      </c>
      <c r="AN7" s="4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</row>
    <row r="8" customFormat="false" ht="18.1" hidden="false" customHeight="true" outlineLevel="0" collapsed="false">
      <c r="B8" s="23"/>
      <c r="C8" s="65"/>
      <c r="D8" s="24"/>
      <c r="E8" s="25"/>
      <c r="F8" s="24"/>
      <c r="G8" s="25"/>
      <c r="H8" s="24"/>
      <c r="I8" s="25"/>
      <c r="J8" s="26" t="str">
        <f aca="false">IF(OR(F8="",G8="",H8="",I8=""),"",(H8+I8)-(F8+G8))</f>
        <v/>
      </c>
      <c r="K8" s="27"/>
      <c r="L8" s="28"/>
      <c r="M8" s="29" t="n">
        <f aca="false">IF(Q8="SST",0.314473,IF(Q8="SLT",0.031243,IF(Q8="LST",0.124228,IF(Q8="LLT",0.010189,IF(Q8="LST-OO",0.074671,IF(Q8="LLT-OO",0.011965,IF(Q8="LMT-OO",0.013497,IF(Q8="HST",7.2954,IF(Q8="HLT",0.60795)))))))))</f>
        <v>0</v>
      </c>
      <c r="N8" s="29" t="n">
        <f aca="false">IF(Q8="SST",0.260619,IF(Q8="SLT",0.02188,IF(Q8="LST",0.040676,IF(Q8="LLT",0.003372,IF(Q8="LST-OO",0.037557,IF(Q8="LLT-OO",0.002079,IF(Q8="LMT-OO",0.012499,IF(Q8="HST",0.004293,IF(Q8="HLT",0.0003578)))))))))</f>
        <v>0</v>
      </c>
      <c r="O8" s="30" t="n">
        <f aca="false">IF(Q8="SST",0.087,IF(Q8="SLT",0.087,IF(Q8="LST",0.12,IF(Q8="LLT",0.12,IF(Q8="LST-OO",0.12,IF(Q8="LLT-OO",0.12,IF(Q8="LMT-OO",0.12,IF(Q8="HST",0.07,IF(Q8="HLT",0.07)))))))))</f>
        <v>0</v>
      </c>
      <c r="P8" s="31" t="str">
        <f aca="false">IF(OR(K8="",L8="",Q8=""),"",IF(Q8="HST",M8+N8*((L8+K8)/2),IF(Q8="HLT",M8+N8*((L8+K8)/2),M8+N8*LN((L8+K8)/2))))</f>
        <v/>
      </c>
      <c r="Q8" s="28"/>
      <c r="R8" s="28"/>
      <c r="S8" s="26" t="str">
        <f aca="false">IF(R8="","",IF($K$3="US",IF(LEFT(Q8,1)="S",IF(R8&lt;=4000,1,IF(R8&gt;4000,0.79+(6*R8/100000))),IF(LEFT(Q8,1)="L",IF(R8&lt;=200,1,IF(R8&gt;200,1.005+(4.5526*R8/100000))),IF(LEFT(Q8,1)="H",1))),IF($K$3="SI",IF(LEFT(Q8,1)="S",IF(R8&lt;=1219.51,1,IF(R8&gt;1219.51,0.79+(6*(R8*3.28)/100000))),IF(LEFT(Q8,1)="L",IF(R8&lt;=60.98,1,IF(R8&gt;60.98,1.005+(4.5526*(R8*3.28)/100000))),IF(LEFT(Q8,1)="H",1))))))</f>
        <v/>
      </c>
      <c r="T8" s="32"/>
      <c r="U8" s="33" t="str">
        <f aca="false">IF(OR(Q8=""),"",IF(AM8&lt;0,0,IF(AH8=0,"Review",AM8)))</f>
        <v/>
      </c>
      <c r="V8" s="33" t="str">
        <f aca="false">IF(OR(Q8=""),"",IF(AJ8&lt;0,0,IF(AH8=0,"Review",IF($K$3="US",ROUND(((K8-L8-(AK8*J8))/(J8*P8)-(O8*T8))*S8/AL8,1),ROUND(((K8-L8-(AK8*J8))/(J8*P8)-(O8/8.696*T8))*S8*37/AL8,1)))))</f>
        <v/>
      </c>
      <c r="W8" s="34" t="str">
        <f aca="false">IF(OR(V8="Review",V8=""),"",IF(V8=0,"",(SQRT(SUMSQ((5),(100*1.4/(K8-L8)),(100*0.1/V8)))/100)*V8))</f>
        <v/>
      </c>
      <c r="X8" s="35" t="str">
        <f aca="false">IF(OR(V8="Review",V8=""),"",IF(V8=0,"",W8/V8))</f>
        <v/>
      </c>
      <c r="Y8" s="65"/>
      <c r="Z8" s="47"/>
      <c r="AA8" s="37"/>
      <c r="AB8" s="37"/>
      <c r="AC8" s="37"/>
      <c r="AD8" s="37"/>
      <c r="AE8" s="37"/>
      <c r="AF8" s="37"/>
      <c r="AH8" s="38" t="b">
        <f aca="false">AND(NOT(ISBLANK(F8)),NOT(ISBLANK(H8)),NOT(ISBLANK(K8)),NOT(ISBLANK(L8)),NOT(ISBLANK(Q8)),NOT(ISBLANK(R8)),NOT(ISBLANK(T8)),T8&gt;=0,R8&gt;=0,K8&gt;=0,L8&gt;=0,J8&gt;0)</f>
        <v>0</v>
      </c>
      <c r="AI8" s="39" t="s">
        <v>36</v>
      </c>
      <c r="AJ8" s="40" t="str">
        <f aca="false">IF(AH8=0,"Review",IF($K$3="US",((K8-L8-(AK8*J8))/(J8*P8)-(O8*T8))*S8 / AL8,((K8-L8-(AK8*J8))/(J8*P8)-(O8/8.696*T8))*S8*37/AL8))</f>
        <v>Review</v>
      </c>
      <c r="AK8" s="41" t="n">
        <f aca="false">IF(OR(Q8="SST",Q8="LST",Q8="LST-OO",Q8="HST",Q8="LMT-OO"),0.066667,0.022223)</f>
        <v>0.022223</v>
      </c>
      <c r="AL8" s="42" t="n">
        <f aca="false">IF($S$3="Air",1,IF($S$3="Butane",2.117,IF($S$3="Ethane",1.497,IF($S$3="Natural Gas",1.099,IF($S$3="Propane",1.359)))))</f>
        <v>1.359</v>
      </c>
      <c r="AM8" s="43" t="str">
        <f aca="false">IF(AH8=0,"Review",((V8*0.1814*(IF(ISBLANK(OR(D8,E8)),(H8+I8)-(F8+G8),(H8+I8)-(D8+E8)))/(1-EXP(-0.1814*(IF(ISBLANK(OR(D8,E8)),(H8+I8)-(F8+G8),(H8+I8)-(D8+E8))))))))</f>
        <v>Review</v>
      </c>
      <c r="AN8" s="4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</row>
    <row r="9" customFormat="false" ht="18.1" hidden="false" customHeight="true" outlineLevel="0" collapsed="false">
      <c r="B9" s="23"/>
      <c r="C9" s="65"/>
      <c r="D9" s="24"/>
      <c r="E9" s="25"/>
      <c r="F9" s="24"/>
      <c r="G9" s="25"/>
      <c r="H9" s="24"/>
      <c r="I9" s="25"/>
      <c r="J9" s="26" t="str">
        <f aca="false">IF(OR(F9="",G9="",H9="",I9=""),"",(H9+I9)-(F9+G9))</f>
        <v/>
      </c>
      <c r="K9" s="27"/>
      <c r="L9" s="28"/>
      <c r="M9" s="29" t="n">
        <f aca="false">IF(Q9="SST",0.314473,IF(Q9="SLT",0.031243,IF(Q9="LST",0.124228,IF(Q9="LLT",0.010189,IF(Q9="LST-OO",0.074671,IF(Q9="LLT-OO",0.011965,IF(Q9="LMT-OO",0.013497,IF(Q9="HST",7.2954,IF(Q9="HLT",0.60795)))))))))</f>
        <v>0</v>
      </c>
      <c r="N9" s="29" t="n">
        <f aca="false">IF(Q9="SST",0.260619,IF(Q9="SLT",0.02188,IF(Q9="LST",0.040676,IF(Q9="LLT",0.003372,IF(Q9="LST-OO",0.037557,IF(Q9="LLT-OO",0.002079,IF(Q9="LMT-OO",0.012499,IF(Q9="HST",0.004293,IF(Q9="HLT",0.0003578)))))))))</f>
        <v>0</v>
      </c>
      <c r="O9" s="30" t="n">
        <f aca="false">IF(Q9="SST",0.087,IF(Q9="SLT",0.087,IF(Q9="LST",0.12,IF(Q9="LLT",0.12,IF(Q9="LST-OO",0.12,IF(Q9="LLT-OO",0.12,IF(Q9="LMT-OO",0.12,IF(Q9="HST",0.07,IF(Q9="HLT",0.07)))))))))</f>
        <v>0</v>
      </c>
      <c r="P9" s="31" t="str">
        <f aca="false">IF(OR(K9="",L9="",Q9=""),"",IF(Q9="HST",M9+N9*((L9+K9)/2),IF(Q9="HLT",M9+N9*((L9+K9)/2),M9+N9*LN((L9+K9)/2))))</f>
        <v/>
      </c>
      <c r="Q9" s="28"/>
      <c r="R9" s="28"/>
      <c r="S9" s="26" t="str">
        <f aca="false">IF(R9="","",IF($K$3="US",IF(LEFT(Q9,1)="S",IF(R9&lt;=4000,1,IF(R9&gt;4000,0.79+(6*R9/100000))),IF(LEFT(Q9,1)="L",IF(R9&lt;=200,1,IF(R9&gt;200,1.005+(4.5526*R9/100000))),IF(LEFT(Q9,1)="H",1))),IF($K$3="SI",IF(LEFT(Q9,1)="S",IF(R9&lt;=1219.51,1,IF(R9&gt;1219.51,0.79+(6*(R9*3.28)/100000))),IF(LEFT(Q9,1)="L",IF(R9&lt;=60.98,1,IF(R9&gt;60.98,1.005+(4.5526*(R9*3.28)/100000))),IF(LEFT(Q9,1)="H",1))))))</f>
        <v/>
      </c>
      <c r="T9" s="32"/>
      <c r="U9" s="33" t="str">
        <f aca="false">IF(OR(Q9=""),"",IF(AM9&lt;0,0,IF(AH9=0,"Review",AM9)))</f>
        <v/>
      </c>
      <c r="V9" s="33" t="str">
        <f aca="false">IF(OR(Q9=""),"",IF(AJ9&lt;0,0,IF(AH9=0,"Review",IF($K$3="US",ROUND(((K9-L9-(AK9*J9))/(J9*P9)-(O9*T9))*S9/AL9,1),ROUND(((K9-L9-(AK9*J9))/(J9*P9)-(O9/8.696*T9))*S9*37/AL9,1)))))</f>
        <v/>
      </c>
      <c r="W9" s="34" t="str">
        <f aca="false">IF(OR(V9="Review",V9=""),"",IF(V9=0,"",(SQRT(SUMSQ((5),(100*1.4/(K9-L9)),(100*0.1/V9)))/100)*V9))</f>
        <v/>
      </c>
      <c r="X9" s="35" t="str">
        <f aca="false">IF(OR(V9="Review",V9=""),"",IF(V9=0,"",W9/V9))</f>
        <v/>
      </c>
      <c r="Y9" s="65"/>
      <c r="Z9" s="47"/>
      <c r="AA9" s="37"/>
      <c r="AB9" s="37"/>
      <c r="AC9" s="37"/>
      <c r="AD9" s="37"/>
      <c r="AE9" s="37"/>
      <c r="AF9" s="37"/>
      <c r="AH9" s="38" t="b">
        <f aca="false">AND(NOT(ISBLANK(F9)),NOT(ISBLANK(H9)),NOT(ISBLANK(K9)),NOT(ISBLANK(L9)),NOT(ISBLANK(Q9)),NOT(ISBLANK(R9)),NOT(ISBLANK(T9)),T9&gt;=0,R9&gt;=0,K9&gt;=0,L9&gt;=0,J9&gt;0)</f>
        <v>0</v>
      </c>
      <c r="AI9" s="39" t="s">
        <v>36</v>
      </c>
      <c r="AJ9" s="40" t="str">
        <f aca="false">IF(AH9=0,"Review",IF($K$3="US",((K9-L9-(AK9*J9))/(J9*P9)-(O9*T9))*S9 / AL9,((K9-L9-(AK9*J9))/(J9*P9)-(O9/8.696*T9))*S9*37/AL9))</f>
        <v>Review</v>
      </c>
      <c r="AK9" s="41" t="n">
        <f aca="false">IF(OR(Q9="SST",Q9="LST",Q9="LST-OO",Q9="HST",Q9="LMT-OO"),0.066667,0.022223)</f>
        <v>0.022223</v>
      </c>
      <c r="AL9" s="42" t="n">
        <f aca="false">IF($S$3="Air",1,IF($S$3="Butane",2.117,IF($S$3="Ethane",1.497,IF($S$3="Natural Gas",1.099,IF($S$3="Propane",1.359)))))</f>
        <v>1.359</v>
      </c>
      <c r="AM9" s="43" t="str">
        <f aca="false">IF(AH9=0,"Review",((V9*0.1814*(IF(ISBLANK(OR(D9,E9)),(H9+I9)-(F9+G9),(H9+I9)-(D9+E9)))/(1-EXP(-0.1814*(IF(ISBLANK(OR(D9,E9)),(H9+I9)-(F9+G9),(H9+I9)-(D9+E9))))))))</f>
        <v>Review</v>
      </c>
      <c r="AN9" s="4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</row>
    <row r="10" customFormat="false" ht="18.1" hidden="false" customHeight="true" outlineLevel="0" collapsed="false">
      <c r="B10" s="23"/>
      <c r="C10" s="65"/>
      <c r="D10" s="24"/>
      <c r="E10" s="25"/>
      <c r="F10" s="24"/>
      <c r="G10" s="25"/>
      <c r="H10" s="24"/>
      <c r="I10" s="25"/>
      <c r="J10" s="26" t="str">
        <f aca="false">IF(OR(F10="",G10="",H10="",I10=""),"",(H10+I10)-(F10+G10))</f>
        <v/>
      </c>
      <c r="K10" s="27"/>
      <c r="L10" s="28"/>
      <c r="M10" s="29" t="n">
        <f aca="false">IF(Q10="SST",0.314473,IF(Q10="SLT",0.031243,IF(Q10="LST",0.124228,IF(Q10="LLT",0.010189,IF(Q10="LST-OO",0.074671,IF(Q10="LLT-OO",0.011965,IF(Q10="LMT-OO",0.013497,IF(Q10="HST",7.2954,IF(Q10="HLT",0.60795)))))))))</f>
        <v>0</v>
      </c>
      <c r="N10" s="29" t="n">
        <f aca="false">IF(Q10="SST",0.260619,IF(Q10="SLT",0.02188,IF(Q10="LST",0.040676,IF(Q10="LLT",0.003372,IF(Q10="LST-OO",0.037557,IF(Q10="LLT-OO",0.002079,IF(Q10="LMT-OO",0.012499,IF(Q10="HST",0.004293,IF(Q10="HLT",0.0003578)))))))))</f>
        <v>0</v>
      </c>
      <c r="O10" s="30" t="n">
        <f aca="false">IF(Q10="SST",0.087,IF(Q10="SLT",0.087,IF(Q10="LST",0.12,IF(Q10="LLT",0.12,IF(Q10="LST-OO",0.12,IF(Q10="LLT-OO",0.12,IF(Q10="LMT-OO",0.12,IF(Q10="HST",0.07,IF(Q10="HLT",0.07)))))))))</f>
        <v>0</v>
      </c>
      <c r="P10" s="31" t="str">
        <f aca="false">IF(OR(K10="",L10="",Q10=""),"",IF(Q10="HST",M10+N10*((L10+K10)/2),IF(Q10="HLT",M10+N10*((L10+K10)/2),M10+N10*LN((L10+K10)/2))))</f>
        <v/>
      </c>
      <c r="Q10" s="28"/>
      <c r="R10" s="28"/>
      <c r="S10" s="26" t="str">
        <f aca="false">IF(R10="","",IF($K$3="US",IF(LEFT(Q10,1)="S",IF(R10&lt;=4000,1,IF(R10&gt;4000,0.79+(6*R10/100000))),IF(LEFT(Q10,1)="L",IF(R10&lt;=200,1,IF(R10&gt;200,1.005+(4.5526*R10/100000))),IF(LEFT(Q10,1)="H",1))),IF($K$3="SI",IF(LEFT(Q10,1)="S",IF(R10&lt;=1219.51,1,IF(R10&gt;1219.51,0.79+(6*(R10*3.28)/100000))),IF(LEFT(Q10,1)="L",IF(R10&lt;=60.98,1,IF(R10&gt;60.98,1.005+(4.5526*(R10*3.28)/100000))),IF(LEFT(Q10,1)="H",1))))))</f>
        <v/>
      </c>
      <c r="T10" s="32"/>
      <c r="U10" s="33" t="str">
        <f aca="false">IF(OR(Q10=""),"",IF(AM10&lt;0,0,IF(AH10=0,"Review",AM10)))</f>
        <v/>
      </c>
      <c r="V10" s="33" t="str">
        <f aca="false">IF(OR(Q10=""),"",IF(AJ10&lt;0,0,IF(AH10=0,"Review",IF($K$3="US",ROUND(((K10-L10-(AK10*J10))/(J10*P10)-(O10*T10))*S10/AL10,1),ROUND(((K10-L10-(AK10*J10))/(J10*P10)-(O10/8.696*T10))*S10*37/AL10,1)))))</f>
        <v/>
      </c>
      <c r="W10" s="34" t="str">
        <f aca="false">IF(OR(V10="Review",V10=""),"",IF(V10=0,"",(SQRT(SUMSQ((5),(100*1.4/(K10-L10)),(100*0.1/V10)))/100)*V10))</f>
        <v/>
      </c>
      <c r="X10" s="35" t="str">
        <f aca="false">IF(OR(V10="Review",V10=""),"",IF(V10=0,"",W10/V10))</f>
        <v/>
      </c>
      <c r="Y10" s="65"/>
      <c r="Z10" s="47"/>
      <c r="AA10" s="37"/>
      <c r="AB10" s="37"/>
      <c r="AC10" s="37"/>
      <c r="AD10" s="37"/>
      <c r="AE10" s="37"/>
      <c r="AF10" s="37"/>
      <c r="AH10" s="38" t="b">
        <f aca="false">AND(NOT(ISBLANK(F10)),NOT(ISBLANK(H10)),NOT(ISBLANK(K10)),NOT(ISBLANK(L10)),NOT(ISBLANK(Q10)),NOT(ISBLANK(R10)),NOT(ISBLANK(T10)),T10&gt;=0,R10&gt;=0,K10&gt;=0,L10&gt;=0,J10&gt;0)</f>
        <v>0</v>
      </c>
      <c r="AI10" s="39" t="s">
        <v>36</v>
      </c>
      <c r="AJ10" s="40" t="str">
        <f aca="false">IF(AH10=0,"Review",IF($K$3="US",((K10-L10-(AK10*J10))/(J10*P10)-(O10*T10))*S10 / AL10,((K10-L10-(AK10*J10))/(J10*P10)-(O10/8.696*T10))*S10*37/AL10))</f>
        <v>Review</v>
      </c>
      <c r="AK10" s="41" t="n">
        <f aca="false">IF(OR(Q10="SST",Q10="LST",Q10="LST-OO",Q10="HST",Q10="LMT-OO"),0.066667,0.022223)</f>
        <v>0.022223</v>
      </c>
      <c r="AL10" s="42" t="n">
        <f aca="false">IF($S$3="Air",1,IF($S$3="Butane",2.117,IF($S$3="Ethane",1.497,IF($S$3="Natural Gas",1.099,IF($S$3="Propane",1.359)))))</f>
        <v>1.359</v>
      </c>
      <c r="AM10" s="43" t="str">
        <f aca="false">IF(AH10=0,"Review",((V10*0.1814*(IF(ISBLANK(OR(D10,E10)),(H10+I10)-(F10+G10),(H10+I10)-(D10+E10)))/(1-EXP(-0.1814*(IF(ISBLANK(OR(D10,E10)),(H10+I10)-(F10+G10),(H10+I10)-(D10+E10))))))))</f>
        <v>Review</v>
      </c>
      <c r="AN10" s="4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</row>
    <row r="11" customFormat="false" ht="18.1" hidden="false" customHeight="true" outlineLevel="0" collapsed="false">
      <c r="B11" s="23"/>
      <c r="C11" s="65"/>
      <c r="D11" s="24"/>
      <c r="E11" s="25"/>
      <c r="F11" s="24"/>
      <c r="G11" s="25"/>
      <c r="H11" s="24"/>
      <c r="I11" s="25"/>
      <c r="J11" s="26" t="str">
        <f aca="false">IF(OR(F11="",G11="",H11="",I11=""),"",(H11+I11)-(F11+G11))</f>
        <v/>
      </c>
      <c r="K11" s="27"/>
      <c r="L11" s="28"/>
      <c r="M11" s="29" t="n">
        <f aca="false">IF(Q11="SST",0.314473,IF(Q11="SLT",0.031243,IF(Q11="LST",0.124228,IF(Q11="LLT",0.010189,IF(Q11="LST-OO",0.074671,IF(Q11="LLT-OO",0.011965,IF(Q11="LMT-OO",0.013497,IF(Q11="HST",7.2954,IF(Q11="HLT",0.60795)))))))))</f>
        <v>0</v>
      </c>
      <c r="N11" s="29" t="n">
        <f aca="false">IF(Q11="SST",0.260619,IF(Q11="SLT",0.02188,IF(Q11="LST",0.040676,IF(Q11="LLT",0.003372,IF(Q11="LST-OO",0.037557,IF(Q11="LLT-OO",0.002079,IF(Q11="LMT-OO",0.012499,IF(Q11="HST",0.004293,IF(Q11="HLT",0.0003578)))))))))</f>
        <v>0</v>
      </c>
      <c r="O11" s="30" t="n">
        <f aca="false">IF(Q11="SST",0.087,IF(Q11="SLT",0.087,IF(Q11="LST",0.12,IF(Q11="LLT",0.12,IF(Q11="LST-OO",0.12,IF(Q11="LLT-OO",0.12,IF(Q11="LMT-OO",0.12,IF(Q11="HST",0.07,IF(Q11="HLT",0.07)))))))))</f>
        <v>0</v>
      </c>
      <c r="P11" s="31" t="str">
        <f aca="false">IF(OR(K11="",L11="",Q11=""),"",IF(Q11="HST",M11+N11*((L11+K11)/2),IF(Q11="HLT",M11+N11*((L11+K11)/2),M11+N11*LN((L11+K11)/2))))</f>
        <v/>
      </c>
      <c r="Q11" s="28"/>
      <c r="R11" s="28"/>
      <c r="S11" s="26" t="str">
        <f aca="false">IF(R11="","",IF($K$3="US",IF(LEFT(Q11,1)="S",IF(R11&lt;=4000,1,IF(R11&gt;4000,0.79+(6*R11/100000))),IF(LEFT(Q11,1)="L",IF(R11&lt;=200,1,IF(R11&gt;200,1.005+(4.5526*R11/100000))),IF(LEFT(Q11,1)="H",1))),IF($K$3="SI",IF(LEFT(Q11,1)="S",IF(R11&lt;=1219.51,1,IF(R11&gt;1219.51,0.79+(6*(R11*3.28)/100000))),IF(LEFT(Q11,1)="L",IF(R11&lt;=60.98,1,IF(R11&gt;60.98,1.005+(4.5526*(R11*3.28)/100000))),IF(LEFT(Q11,1)="H",1))))))</f>
        <v/>
      </c>
      <c r="T11" s="32"/>
      <c r="U11" s="33" t="str">
        <f aca="false">IF(OR(Q11=""),"",IF(AM11&lt;0,0,IF(AH11=0,"Review",AM11)))</f>
        <v/>
      </c>
      <c r="V11" s="33" t="str">
        <f aca="false">IF(OR(Q11=""),"",IF(AJ11&lt;0,0,IF(AH11=0,"Review",IF($K$3="US",ROUND(((K11-L11-(AK11*J11))/(J11*P11)-(O11*T11))*S11/AL11,1),ROUND(((K11-L11-(AK11*J11))/(J11*P11)-(O11/8.696*T11))*S11*37/AL11,1)))))</f>
        <v/>
      </c>
      <c r="W11" s="34" t="str">
        <f aca="false">IF(OR(V11="Review",V11=""),"",IF(V11=0,"",(SQRT(SUMSQ((5),(100*1.4/(K11-L11)),(100*0.1/V11)))/100)*V11))</f>
        <v/>
      </c>
      <c r="X11" s="35" t="str">
        <f aca="false">IF(OR(V11="Review",V11=""),"",IF(V11=0,"",W11/V11))</f>
        <v/>
      </c>
      <c r="Y11" s="65"/>
      <c r="Z11" s="47"/>
      <c r="AA11" s="37"/>
      <c r="AB11" s="37"/>
      <c r="AC11" s="37"/>
      <c r="AD11" s="37"/>
      <c r="AE11" s="37"/>
      <c r="AF11" s="37"/>
      <c r="AH11" s="38" t="b">
        <f aca="false">AND(NOT(ISBLANK(F11)),NOT(ISBLANK(H11)),NOT(ISBLANK(K11)),NOT(ISBLANK(L11)),NOT(ISBLANK(Q11)),NOT(ISBLANK(R11)),NOT(ISBLANK(T11)),T11&gt;=0,R11&gt;=0,K11&gt;=0,L11&gt;=0,J11&gt;0)</f>
        <v>0</v>
      </c>
      <c r="AI11" s="39" t="s">
        <v>36</v>
      </c>
      <c r="AJ11" s="40" t="str">
        <f aca="false">IF(AH11=0,"Review",IF($K$3="US",((K11-L11-(AK11*J11))/(J11*P11)-(O11*T11))*S11 / AL11,((K11-L11-(AK11*J11))/(J11*P11)-(O11/8.696*T11))*S11*37/AL11))</f>
        <v>Review</v>
      </c>
      <c r="AK11" s="41" t="n">
        <f aca="false">IF(OR(Q11="SST",Q11="LST",Q11="LST-OO",Q11="HST",Q11="LMT-OO"),0.066667,0.022223)</f>
        <v>0.022223</v>
      </c>
      <c r="AL11" s="42" t="n">
        <f aca="false">IF($S$3="Air",1,IF($S$3="Butane",2.117,IF($S$3="Ethane",1.497,IF($S$3="Natural Gas",1.099,IF($S$3="Propane",1.359)))))</f>
        <v>1.359</v>
      </c>
      <c r="AM11" s="43" t="str">
        <f aca="false">IF(AH11=0,"Review",((V11*0.1814*(IF(ISBLANK(OR(D11,E11)),(H11+I11)-(F11+G11),(H11+I11)-(D11+E11)))/(1-EXP(-0.1814*(IF(ISBLANK(OR(D11,E11)),(H11+I11)-(F11+G11),(H11+I11)-(D11+E11))))))))</f>
        <v>Review</v>
      </c>
      <c r="AN11" s="4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</row>
    <row r="12" customFormat="false" ht="18.1" hidden="false" customHeight="true" outlineLevel="0" collapsed="false">
      <c r="B12" s="23"/>
      <c r="C12" s="65"/>
      <c r="D12" s="24"/>
      <c r="E12" s="25"/>
      <c r="F12" s="24"/>
      <c r="G12" s="25"/>
      <c r="H12" s="24"/>
      <c r="I12" s="25"/>
      <c r="J12" s="26" t="str">
        <f aca="false">IF(OR(F12="",G12="",H12="",I12=""),"",(H12+I12)-(F12+G12))</f>
        <v/>
      </c>
      <c r="K12" s="27"/>
      <c r="L12" s="28"/>
      <c r="M12" s="29" t="n">
        <f aca="false">IF(Q12="SST",0.314473,IF(Q12="SLT",0.031243,IF(Q12="LST",0.124228,IF(Q12="LLT",0.010189,IF(Q12="LST-OO",0.074671,IF(Q12="LLT-OO",0.011965,IF(Q12="LMT-OO",0.013497,IF(Q12="HST",7.2954,IF(Q12="HLT",0.60795)))))))))</f>
        <v>0</v>
      </c>
      <c r="N12" s="29" t="n">
        <f aca="false">IF(Q12="SST",0.260619,IF(Q12="SLT",0.02188,IF(Q12="LST",0.040676,IF(Q12="LLT",0.003372,IF(Q12="LST-OO",0.037557,IF(Q12="LLT-OO",0.002079,IF(Q12="LMT-OO",0.012499,IF(Q12="HST",0.004293,IF(Q12="HLT",0.0003578)))))))))</f>
        <v>0</v>
      </c>
      <c r="O12" s="30" t="n">
        <f aca="false">IF(Q12="SST",0.087,IF(Q12="SLT",0.087,IF(Q12="LST",0.12,IF(Q12="LLT",0.12,IF(Q12="LST-OO",0.12,IF(Q12="LLT-OO",0.12,IF(Q12="LMT-OO",0.12,IF(Q12="HST",0.07,IF(Q12="HLT",0.07)))))))))</f>
        <v>0</v>
      </c>
      <c r="P12" s="31" t="str">
        <f aca="false">IF(OR(K12="",L12="",Q12=""),"",IF(Q12="HST",M12+N12*((L12+K12)/2),IF(Q12="HLT",M12+N12*((L12+K12)/2),M12+N12*LN((L12+K12)/2))))</f>
        <v/>
      </c>
      <c r="Q12" s="28"/>
      <c r="R12" s="28"/>
      <c r="S12" s="26" t="str">
        <f aca="false">IF(R12="","",IF($K$3="US",IF(LEFT(Q12,1)="S",IF(R12&lt;=4000,1,IF(R12&gt;4000,0.79+(6*R12/100000))),IF(LEFT(Q12,1)="L",IF(R12&lt;=200,1,IF(R12&gt;200,1.005+(4.5526*R12/100000))),IF(LEFT(Q12,1)="H",1))),IF($K$3="SI",IF(LEFT(Q12,1)="S",IF(R12&lt;=1219.51,1,IF(R12&gt;1219.51,0.79+(6*(R12*3.28)/100000))),IF(LEFT(Q12,1)="L",IF(R12&lt;=60.98,1,IF(R12&gt;60.98,1.005+(4.5526*(R12*3.28)/100000))),IF(LEFT(Q12,1)="H",1))))))</f>
        <v/>
      </c>
      <c r="T12" s="32"/>
      <c r="U12" s="33" t="str">
        <f aca="false">IF(OR(Q12=""),"",IF(AM12&lt;0,0,IF(AH12=0,"Review",AM12)))</f>
        <v/>
      </c>
      <c r="V12" s="33" t="str">
        <f aca="false">IF(OR(Q12=""),"",IF(AJ12&lt;0,0,IF(AH12=0,"Review",IF($K$3="US",ROUND(((K12-L12-(AK12*J12))/(J12*P12)-(O12*T12))*S12/AL12,1),ROUND(((K12-L12-(AK12*J12))/(J12*P12)-(O12/8.696*T12))*S12*37/AL12,1)))))</f>
        <v/>
      </c>
      <c r="W12" s="34" t="str">
        <f aca="false">IF(OR(V12="Review",V12=""),"",IF(V12=0,"",(SQRT(SUMSQ((5),(100*1.4/(K12-L12)),(100*0.1/V12)))/100)*V12))</f>
        <v/>
      </c>
      <c r="X12" s="35" t="str">
        <f aca="false">IF(OR(V12="Review",V12=""),"",IF(V12=0,"",W12/V12))</f>
        <v/>
      </c>
      <c r="Y12" s="65"/>
      <c r="Z12" s="47"/>
      <c r="AA12" s="37"/>
      <c r="AB12" s="37"/>
      <c r="AC12" s="37"/>
      <c r="AD12" s="37"/>
      <c r="AE12" s="37"/>
      <c r="AF12" s="37"/>
      <c r="AH12" s="38" t="b">
        <f aca="false">AND(NOT(ISBLANK(F12)),NOT(ISBLANK(H12)),NOT(ISBLANK(K12)),NOT(ISBLANK(L12)),NOT(ISBLANK(Q12)),NOT(ISBLANK(R12)),NOT(ISBLANK(T12)),T12&gt;=0,R12&gt;=0,K12&gt;=0,L12&gt;=0,J12&gt;0)</f>
        <v>0</v>
      </c>
      <c r="AI12" s="39" t="s">
        <v>36</v>
      </c>
      <c r="AJ12" s="40" t="str">
        <f aca="false">IF(AH12=0,"Review",IF($K$3="US",((K12-L12-(AK12*J12))/(J12*P12)-(O12*T12))*S12 / AL12,((K12-L12-(AK12*J12))/(J12*P12)-(O12/8.696*T12))*S12*37/AL12))</f>
        <v>Review</v>
      </c>
      <c r="AK12" s="41" t="n">
        <f aca="false">IF(OR(Q12="SST",Q12="LST",Q12="LST-OO",Q12="HST",Q12="LMT-OO"),0.066667,0.022223)</f>
        <v>0.022223</v>
      </c>
      <c r="AL12" s="42" t="n">
        <f aca="false">IF($S$3="Air",1,IF($S$3="Butane",2.117,IF($S$3="Ethane",1.497,IF($S$3="Natural Gas",1.099,IF($S$3="Propane",1.359)))))</f>
        <v>1.359</v>
      </c>
      <c r="AM12" s="43" t="str">
        <f aca="false">IF(AH12=0,"Review",((V12*0.1814*(IF(ISBLANK(OR(D12,E12)),(H12+I12)-(F12+G12),(H12+I12)-(D12+E12)))/(1-EXP(-0.1814*(IF(ISBLANK(OR(D12,E12)),(H12+I12)-(F12+G12),(H12+I12)-(D12+E12))))))))</f>
        <v>Review</v>
      </c>
      <c r="AN12" s="4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</row>
    <row r="13" customFormat="false" ht="18.1" hidden="false" customHeight="true" outlineLevel="0" collapsed="false">
      <c r="B13" s="23"/>
      <c r="C13" s="65"/>
      <c r="D13" s="24"/>
      <c r="E13" s="25"/>
      <c r="F13" s="24"/>
      <c r="G13" s="25"/>
      <c r="H13" s="24"/>
      <c r="I13" s="25"/>
      <c r="J13" s="26" t="str">
        <f aca="false">IF(OR(F13="",G13="",H13="",I13=""),"",(H13+I13)-(F13+G13))</f>
        <v/>
      </c>
      <c r="K13" s="27"/>
      <c r="L13" s="28"/>
      <c r="M13" s="29" t="n">
        <f aca="false">IF(Q13="SST",0.314473,IF(Q13="SLT",0.031243,IF(Q13="LST",0.124228,IF(Q13="LLT",0.010189,IF(Q13="LST-OO",0.074671,IF(Q13="LLT-OO",0.011965,IF(Q13="LMT-OO",0.013497,IF(Q13="HST",7.2954,IF(Q13="HLT",0.60795)))))))))</f>
        <v>0</v>
      </c>
      <c r="N13" s="29" t="n">
        <f aca="false">IF(Q13="SST",0.260619,IF(Q13="SLT",0.02188,IF(Q13="LST",0.040676,IF(Q13="LLT",0.003372,IF(Q13="LST-OO",0.037557,IF(Q13="LLT-OO",0.002079,IF(Q13="LMT-OO",0.012499,IF(Q13="HST",0.004293,IF(Q13="HLT",0.0003578)))))))))</f>
        <v>0</v>
      </c>
      <c r="O13" s="30" t="n">
        <f aca="false">IF(Q13="SST",0.087,IF(Q13="SLT",0.087,IF(Q13="LST",0.12,IF(Q13="LLT",0.12,IF(Q13="LST-OO",0.12,IF(Q13="LLT-OO",0.12,IF(Q13="LMT-OO",0.12,IF(Q13="HST",0.07,IF(Q13="HLT",0.07)))))))))</f>
        <v>0</v>
      </c>
      <c r="P13" s="31" t="str">
        <f aca="false">IF(OR(K13="",L13="",Q13=""),"",IF(Q13="HST",M13+N13*((L13+K13)/2),IF(Q13="HLT",M13+N13*((L13+K13)/2),M13+N13*LN((L13+K13)/2))))</f>
        <v/>
      </c>
      <c r="Q13" s="28"/>
      <c r="R13" s="28"/>
      <c r="S13" s="26" t="str">
        <f aca="false">IF(R13="","",IF($K$3="US",IF(LEFT(Q13,1)="S",IF(R13&lt;=4000,1,IF(R13&gt;4000,0.79+(6*R13/100000))),IF(LEFT(Q13,1)="L",IF(R13&lt;=200,1,IF(R13&gt;200,1.005+(4.5526*R13/100000))),IF(LEFT(Q13,1)="H",1))),IF($K$3="SI",IF(LEFT(Q13,1)="S",IF(R13&lt;=1219.51,1,IF(R13&gt;1219.51,0.79+(6*(R13*3.28)/100000))),IF(LEFT(Q13,1)="L",IF(R13&lt;=60.98,1,IF(R13&gt;60.98,1.005+(4.5526*(R13*3.28)/100000))),IF(LEFT(Q13,1)="H",1))))))</f>
        <v/>
      </c>
      <c r="T13" s="32"/>
      <c r="U13" s="33" t="str">
        <f aca="false">IF(OR(Q13=""),"",IF(AM13&lt;0,0,IF(AH13=0,"Review",AM13)))</f>
        <v/>
      </c>
      <c r="V13" s="33" t="str">
        <f aca="false">IF(OR(Q13=""),"",IF(AJ13&lt;0,0,IF(AH13=0,"Review",IF($K$3="US",ROUND(((K13-L13-(AK13*J13))/(J13*P13)-(O13*T13))*S13/AL13,1),ROUND(((K13-L13-(AK13*J13))/(J13*P13)-(O13/8.696*T13))*S13*37/AL13,1)))))</f>
        <v/>
      </c>
      <c r="W13" s="34" t="str">
        <f aca="false">IF(OR(V13="Review",V13=""),"",IF(V13=0,"",(SQRT(SUMSQ((5),(100*1.4/(K13-L13)),(100*0.1/V13)))/100)*V13))</f>
        <v/>
      </c>
      <c r="X13" s="35" t="str">
        <f aca="false">IF(OR(V13="Review",V13=""),"",IF(V13=0,"",W13/V13))</f>
        <v/>
      </c>
      <c r="Y13" s="65"/>
      <c r="Z13" s="47"/>
      <c r="AA13" s="37"/>
      <c r="AB13" s="37"/>
      <c r="AC13" s="37"/>
      <c r="AD13" s="37"/>
      <c r="AE13" s="37"/>
      <c r="AF13" s="37"/>
      <c r="AH13" s="38" t="b">
        <f aca="false">AND(NOT(ISBLANK(F13)),NOT(ISBLANK(H13)),NOT(ISBLANK(K13)),NOT(ISBLANK(L13)),NOT(ISBLANK(Q13)),NOT(ISBLANK(R13)),NOT(ISBLANK(T13)),T13&gt;=0,R13&gt;=0,K13&gt;=0,L13&gt;=0,J13&gt;0)</f>
        <v>0</v>
      </c>
      <c r="AI13" s="39" t="s">
        <v>36</v>
      </c>
      <c r="AJ13" s="40" t="str">
        <f aca="false">IF(AH13=0,"Review",IF($K$3="US",((K13-L13-(AK13*J13))/(J13*P13)-(O13*T13))*S13 / AL13,((K13-L13-(AK13*J13))/(J13*P13)-(O13/8.696*T13))*S13*37/AL13))</f>
        <v>Review</v>
      </c>
      <c r="AK13" s="41" t="n">
        <f aca="false">IF(OR(Q13="SST",Q13="LST",Q13="LST-OO",Q13="HST",Q13="LMT-OO"),0.066667,0.022223)</f>
        <v>0.022223</v>
      </c>
      <c r="AL13" s="42" t="n">
        <f aca="false">IF($S$3="Air",1,IF($S$3="Butane",2.117,IF($S$3="Ethane",1.497,IF($S$3="Natural Gas",1.099,IF($S$3="Propane",1.359)))))</f>
        <v>1.359</v>
      </c>
      <c r="AM13" s="43" t="str">
        <f aca="false">IF(AH13=0,"Review",((V13*0.1814*(IF(ISBLANK(OR(D13,E13)),(H13+I13)-(F13+G13),(H13+I13)-(D13+E13)))/(1-EXP(-0.1814*(IF(ISBLANK(OR(D13,E13)),(H13+I13)-(F13+G13),(H13+I13)-(D13+E13))))))))</f>
        <v>Review</v>
      </c>
      <c r="AN13" s="4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</row>
    <row r="14" customFormat="false" ht="18.1" hidden="false" customHeight="true" outlineLevel="0" collapsed="false">
      <c r="B14" s="23"/>
      <c r="C14" s="65"/>
      <c r="D14" s="24"/>
      <c r="E14" s="25"/>
      <c r="F14" s="24"/>
      <c r="G14" s="25"/>
      <c r="H14" s="24"/>
      <c r="I14" s="25"/>
      <c r="J14" s="26" t="str">
        <f aca="false">IF(OR(F14="",G14="",H14="",I14=""),"",(H14+I14)-(F14+G14))</f>
        <v/>
      </c>
      <c r="K14" s="27"/>
      <c r="L14" s="28"/>
      <c r="M14" s="29" t="n">
        <f aca="false">IF(Q14="SST",0.314473,IF(Q14="SLT",0.031243,IF(Q14="LST",0.124228,IF(Q14="LLT",0.010189,IF(Q14="LST-OO",0.074671,IF(Q14="LLT-OO",0.011965,IF(Q14="LMT-OO",0.013497,IF(Q14="HST",7.2954,IF(Q14="HLT",0.60795)))))))))</f>
        <v>0</v>
      </c>
      <c r="N14" s="29" t="n">
        <f aca="false">IF(Q14="SST",0.260619,IF(Q14="SLT",0.02188,IF(Q14="LST",0.040676,IF(Q14="LLT",0.003372,IF(Q14="LST-OO",0.037557,IF(Q14="LLT-OO",0.002079,IF(Q14="LMT-OO",0.012499,IF(Q14="HST",0.004293,IF(Q14="HLT",0.0003578)))))))))</f>
        <v>0</v>
      </c>
      <c r="O14" s="30" t="n">
        <f aca="false">IF(Q14="SST",0.087,IF(Q14="SLT",0.087,IF(Q14="LST",0.12,IF(Q14="LLT",0.12,IF(Q14="LST-OO",0.12,IF(Q14="LLT-OO",0.12,IF(Q14="LMT-OO",0.12,IF(Q14="HST",0.07,IF(Q14="HLT",0.07)))))))))</f>
        <v>0</v>
      </c>
      <c r="P14" s="31" t="str">
        <f aca="false">IF(OR(K14="",L14="",Q14=""),"",IF(Q14="HST",M14+N14*((L14+K14)/2),IF(Q14="HLT",M14+N14*((L14+K14)/2),M14+N14*LN((L14+K14)/2))))</f>
        <v/>
      </c>
      <c r="Q14" s="28"/>
      <c r="R14" s="28"/>
      <c r="S14" s="26" t="str">
        <f aca="false">IF(R14="","",IF($K$3="US",IF(LEFT(Q14,1)="S",IF(R14&lt;=4000,1,IF(R14&gt;4000,0.79+(6*R14/100000))),IF(LEFT(Q14,1)="L",IF(R14&lt;=200,1,IF(R14&gt;200,1.005+(4.5526*R14/100000))),IF(LEFT(Q14,1)="H",1))),IF($K$3="SI",IF(LEFT(Q14,1)="S",IF(R14&lt;=1219.51,1,IF(R14&gt;1219.51,0.79+(6*(R14*3.28)/100000))),IF(LEFT(Q14,1)="L",IF(R14&lt;=60.98,1,IF(R14&gt;60.98,1.005+(4.5526*(R14*3.28)/100000))),IF(LEFT(Q14,1)="H",1))))))</f>
        <v/>
      </c>
      <c r="T14" s="32"/>
      <c r="U14" s="33" t="str">
        <f aca="false">IF(OR(Q14=""),"",IF(AM14&lt;0,0,IF(AH14=0,"Review",AM14)))</f>
        <v/>
      </c>
      <c r="V14" s="33" t="str">
        <f aca="false">IF(OR(Q14=""),"",IF(AJ14&lt;0,0,IF(AH14=0,"Review",IF($K$3="US",ROUND(((K14-L14-(AK14*J14))/(J14*P14)-(O14*T14))*S14/AL14,1),ROUND(((K14-L14-(AK14*J14))/(J14*P14)-(O14/8.696*T14))*S14*37/AL14,1)))))</f>
        <v/>
      </c>
      <c r="W14" s="34" t="str">
        <f aca="false">IF(OR(V14="Review",V14=""),"",IF(V14=0,"",(SQRT(SUMSQ((5),(100*1.4/(K14-L14)),(100*0.1/V14)))/100)*V14))</f>
        <v/>
      </c>
      <c r="X14" s="35" t="str">
        <f aca="false">IF(OR(V14="Review",V14=""),"",IF(V14=0,"",W14/V14))</f>
        <v/>
      </c>
      <c r="Y14" s="65"/>
      <c r="Z14" s="47"/>
      <c r="AA14" s="37"/>
      <c r="AB14" s="37"/>
      <c r="AC14" s="37"/>
      <c r="AD14" s="37"/>
      <c r="AE14" s="37"/>
      <c r="AF14" s="37"/>
      <c r="AH14" s="38" t="b">
        <f aca="false">AND(NOT(ISBLANK(F14)),NOT(ISBLANK(H14)),NOT(ISBLANK(K14)),NOT(ISBLANK(L14)),NOT(ISBLANK(Q14)),NOT(ISBLANK(R14)),NOT(ISBLANK(T14)),T14&gt;=0,R14&gt;=0,K14&gt;=0,L14&gt;=0,J14&gt;0)</f>
        <v>0</v>
      </c>
      <c r="AI14" s="39" t="s">
        <v>36</v>
      </c>
      <c r="AJ14" s="40" t="str">
        <f aca="false">IF(AH14=0,"Review",IF($K$3="US",((K14-L14-(AK14*J14))/(J14*P14)-(O14*T14))*S14 / AL14,((K14-L14-(AK14*J14))/(J14*P14)-(O14/8.696*T14))*S14*37/AL14))</f>
        <v>Review</v>
      </c>
      <c r="AK14" s="41" t="n">
        <f aca="false">IF(OR(Q14="SST",Q14="LST",Q14="LST-OO",Q14="HST",Q14="LMT-OO"),0.066667,0.022223)</f>
        <v>0.022223</v>
      </c>
      <c r="AL14" s="42" t="n">
        <f aca="false">IF($S$3="Air",1,IF($S$3="Butane",2.117,IF($S$3="Ethane",1.497,IF($S$3="Natural Gas",1.099,IF($S$3="Propane",1.359)))))</f>
        <v>1.359</v>
      </c>
      <c r="AM14" s="43" t="str">
        <f aca="false">IF(AH14=0,"Review",((V14*0.1814*(IF(ISBLANK(OR(D14,E14)),(H14+I14)-(F14+G14),(H14+I14)-(D14+E14)))/(1-EXP(-0.1814*(IF(ISBLANK(OR(D14,E14)),(H14+I14)-(F14+G14),(H14+I14)-(D14+E14))))))))</f>
        <v>Review</v>
      </c>
      <c r="AN14" s="4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</row>
    <row r="15" customFormat="false" ht="18.1" hidden="false" customHeight="true" outlineLevel="0" collapsed="false">
      <c r="B15" s="23"/>
      <c r="C15" s="65"/>
      <c r="D15" s="24"/>
      <c r="E15" s="25"/>
      <c r="F15" s="24"/>
      <c r="G15" s="25"/>
      <c r="H15" s="24"/>
      <c r="I15" s="25"/>
      <c r="J15" s="26" t="str">
        <f aca="false">IF(OR(F15="",G15="",H15="",I15=""),"",(H15+I15)-(F15+G15))</f>
        <v/>
      </c>
      <c r="K15" s="27"/>
      <c r="L15" s="28"/>
      <c r="M15" s="29" t="n">
        <f aca="false">IF(Q15="SST",0.314473,IF(Q15="SLT",0.031243,IF(Q15="LST",0.124228,IF(Q15="LLT",0.010189,IF(Q15="LST-OO",0.074671,IF(Q15="LLT-OO",0.011965,IF(Q15="LMT-OO",0.013497,IF(Q15="HST",7.2954,IF(Q15="HLT",0.60795)))))))))</f>
        <v>0</v>
      </c>
      <c r="N15" s="29" t="n">
        <f aca="false">IF(Q15="SST",0.260619,IF(Q15="SLT",0.02188,IF(Q15="LST",0.040676,IF(Q15="LLT",0.003372,IF(Q15="LST-OO",0.037557,IF(Q15="LLT-OO",0.002079,IF(Q15="LMT-OO",0.012499,IF(Q15="HST",0.004293,IF(Q15="HLT",0.0003578)))))))))</f>
        <v>0</v>
      </c>
      <c r="O15" s="30" t="n">
        <f aca="false">IF(Q15="SST",0.087,IF(Q15="SLT",0.087,IF(Q15="LST",0.12,IF(Q15="LLT",0.12,IF(Q15="LST-OO",0.12,IF(Q15="LLT-OO",0.12,IF(Q15="LMT-OO",0.12,IF(Q15="HST",0.07,IF(Q15="HLT",0.07)))))))))</f>
        <v>0</v>
      </c>
      <c r="P15" s="31" t="str">
        <f aca="false">IF(OR(K15="",L15="",Q15=""),"",IF(Q15="HST",M15+N15*((L15+K15)/2),IF(Q15="HLT",M15+N15*((L15+K15)/2),M15+N15*LN((L15+K15)/2))))</f>
        <v/>
      </c>
      <c r="Q15" s="28"/>
      <c r="R15" s="28"/>
      <c r="S15" s="26" t="str">
        <f aca="false">IF(R15="","",IF($K$3="US",IF(LEFT(Q15,1)="S",IF(R15&lt;=4000,1,IF(R15&gt;4000,0.79+(6*R15/100000))),IF(LEFT(Q15,1)="L",IF(R15&lt;=200,1,IF(R15&gt;200,1.005+(4.5526*R15/100000))),IF(LEFT(Q15,1)="H",1))),IF($K$3="SI",IF(LEFT(Q15,1)="S",IF(R15&lt;=1219.51,1,IF(R15&gt;1219.51,0.79+(6*(R15*3.28)/100000))),IF(LEFT(Q15,1)="L",IF(R15&lt;=60.98,1,IF(R15&gt;60.98,1.005+(4.5526*(R15*3.28)/100000))),IF(LEFT(Q15,1)="H",1))))))</f>
        <v/>
      </c>
      <c r="T15" s="32"/>
      <c r="U15" s="33" t="str">
        <f aca="false">IF(OR(Q15=""),"",IF(AM15&lt;0,0,IF(AH15=0,"Review",AM15)))</f>
        <v/>
      </c>
      <c r="V15" s="33" t="str">
        <f aca="false">IF(OR(Q15=""),"",IF(AJ15&lt;0,0,IF(AH15=0,"Review",IF($K$3="US",ROUND(((K15-L15-(AK15*J15))/(J15*P15)-(O15*T15))*S15/AL15,1),ROUND(((K15-L15-(AK15*J15))/(J15*P15)-(O15/8.696*T15))*S15*37/AL15,1)))))</f>
        <v/>
      </c>
      <c r="W15" s="34" t="str">
        <f aca="false">IF(OR(V15="Review",V15=""),"",IF(V15=0,"",(SQRT(SUMSQ((5),(100*1.4/(K15-L15)),(100*0.1/V15)))/100)*V15))</f>
        <v/>
      </c>
      <c r="X15" s="35" t="str">
        <f aca="false">IF(OR(V15="Review",V15=""),"",IF(V15=0,"",W15/V15))</f>
        <v/>
      </c>
      <c r="Y15" s="65"/>
      <c r="Z15" s="47"/>
      <c r="AA15" s="37"/>
      <c r="AB15" s="37"/>
      <c r="AC15" s="37"/>
      <c r="AD15" s="37"/>
      <c r="AE15" s="37"/>
      <c r="AF15" s="37"/>
      <c r="AH15" s="38" t="b">
        <f aca="false">AND(NOT(ISBLANK(F15)),NOT(ISBLANK(H15)),NOT(ISBLANK(K15)),NOT(ISBLANK(L15)),NOT(ISBLANK(Q15)),NOT(ISBLANK(R15)),NOT(ISBLANK(T15)),T15&gt;=0,R15&gt;=0,K15&gt;=0,L15&gt;=0,J15&gt;0)</f>
        <v>0</v>
      </c>
      <c r="AI15" s="39" t="s">
        <v>36</v>
      </c>
      <c r="AJ15" s="40" t="str">
        <f aca="false">IF(AH15=0,"Review",IF($K$3="US",((K15-L15-(AK15*J15))/(J15*P15)-(O15*T15))*S15 / AL15,((K15-L15-(AK15*J15))/(J15*P15)-(O15/8.696*T15))*S15*37/AL15))</f>
        <v>Review</v>
      </c>
      <c r="AK15" s="41" t="n">
        <f aca="false">IF(OR(Q15="SST",Q15="LST",Q15="LST-OO",Q15="HST",Q15="LMT-OO"),0.066667,0.022223)</f>
        <v>0.022223</v>
      </c>
      <c r="AL15" s="42" t="n">
        <f aca="false">IF($S$3="Air",1,IF($S$3="Butane",2.117,IF($S$3="Ethane",1.497,IF($S$3="Natural Gas",1.099,IF($S$3="Propane",1.359)))))</f>
        <v>1.359</v>
      </c>
      <c r="AM15" s="43" t="str">
        <f aca="false">IF(AH15=0,"Review",((V15*0.1814*(IF(ISBLANK(OR(D15,E15)),(H15+I15)-(F15+G15),(H15+I15)-(D15+E15)))/(1-EXP(-0.1814*(IF(ISBLANK(OR(D15,E15)),(H15+I15)-(F15+G15),(H15+I15)-(D15+E15))))))))</f>
        <v>Review</v>
      </c>
      <c r="AN15" s="4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</row>
    <row r="16" customFormat="false" ht="18.1" hidden="false" customHeight="true" outlineLevel="0" collapsed="false">
      <c r="B16" s="23"/>
      <c r="C16" s="65"/>
      <c r="D16" s="24"/>
      <c r="E16" s="25"/>
      <c r="F16" s="24"/>
      <c r="G16" s="25"/>
      <c r="H16" s="24"/>
      <c r="I16" s="25"/>
      <c r="J16" s="26" t="str">
        <f aca="false">IF(OR(F16="",G16="",H16="",I16=""),"",(H16+I16)-(F16+G16))</f>
        <v/>
      </c>
      <c r="K16" s="27"/>
      <c r="L16" s="28"/>
      <c r="M16" s="29" t="n">
        <f aca="false">IF(Q16="SST",0.314473,IF(Q16="SLT",0.031243,IF(Q16="LST",0.124228,IF(Q16="LLT",0.010189,IF(Q16="LST-OO",0.074671,IF(Q16="LLT-OO",0.011965,IF(Q16="LMT-OO",0.013497,IF(Q16="HST",7.2954,IF(Q16="HLT",0.60795)))))))))</f>
        <v>0</v>
      </c>
      <c r="N16" s="29" t="n">
        <f aca="false">IF(Q16="SST",0.260619,IF(Q16="SLT",0.02188,IF(Q16="LST",0.040676,IF(Q16="LLT",0.003372,IF(Q16="LST-OO",0.037557,IF(Q16="LLT-OO",0.002079,IF(Q16="LMT-OO",0.012499,IF(Q16="HST",0.004293,IF(Q16="HLT",0.0003578)))))))))</f>
        <v>0</v>
      </c>
      <c r="O16" s="30" t="n">
        <f aca="false">IF(Q16="SST",0.087,IF(Q16="SLT",0.087,IF(Q16="LST",0.12,IF(Q16="LLT",0.12,IF(Q16="LST-OO",0.12,IF(Q16="LLT-OO",0.12,IF(Q16="LMT-OO",0.12,IF(Q16="HST",0.07,IF(Q16="HLT",0.07)))))))))</f>
        <v>0</v>
      </c>
      <c r="P16" s="31" t="str">
        <f aca="false">IF(OR(K16="",L16="",Q16=""),"",IF(Q16="HST",M16+N16*((L16+K16)/2),IF(Q16="HLT",M16+N16*((L16+K16)/2),M16+N16*LN((L16+K16)/2))))</f>
        <v/>
      </c>
      <c r="Q16" s="28"/>
      <c r="R16" s="28"/>
      <c r="S16" s="26" t="str">
        <f aca="false">IF(R16="","",IF($K$3="US",IF(LEFT(Q16,1)="S",IF(R16&lt;=4000,1,IF(R16&gt;4000,0.79+(6*R16/100000))),IF(LEFT(Q16,1)="L",IF(R16&lt;=200,1,IF(R16&gt;200,1.005+(4.5526*R16/100000))),IF(LEFT(Q16,1)="H",1))),IF($K$3="SI",IF(LEFT(Q16,1)="S",IF(R16&lt;=1219.51,1,IF(R16&gt;1219.51,0.79+(6*(R16*3.28)/100000))),IF(LEFT(Q16,1)="L",IF(R16&lt;=60.98,1,IF(R16&gt;60.98,1.005+(4.5526*(R16*3.28)/100000))),IF(LEFT(Q16,1)="H",1))))))</f>
        <v/>
      </c>
      <c r="T16" s="32"/>
      <c r="U16" s="33" t="str">
        <f aca="false">IF(OR(Q16=""),"",IF(AM16&lt;0,0,IF(AH16=0,"Review",AM16)))</f>
        <v/>
      </c>
      <c r="V16" s="33" t="str">
        <f aca="false">IF(OR(Q16=""),"",IF(AJ16&lt;0,0,IF(AH16=0,"Review",IF($K$3="US",ROUND(((K16-L16-(AK16*J16))/(J16*P16)-(O16*T16))*S16/AL16,1),ROUND(((K16-L16-(AK16*J16))/(J16*P16)-(O16/8.696*T16))*S16*37/AL16,1)))))</f>
        <v/>
      </c>
      <c r="W16" s="34" t="str">
        <f aca="false">IF(OR(V16="Review",V16=""),"",IF(V16=0,"",(SQRT(SUMSQ((5),(100*1.4/(K16-L16)),(100*0.1/V16)))/100)*V16))</f>
        <v/>
      </c>
      <c r="X16" s="35" t="str">
        <f aca="false">IF(OR(V16="Review",V16=""),"",IF(V16=0,"",W16/V16))</f>
        <v/>
      </c>
      <c r="Y16" s="65"/>
      <c r="Z16" s="47"/>
      <c r="AA16" s="37"/>
      <c r="AB16" s="37"/>
      <c r="AC16" s="37"/>
      <c r="AD16" s="37"/>
      <c r="AE16" s="37"/>
      <c r="AF16" s="37"/>
      <c r="AH16" s="38" t="b">
        <f aca="false">AND(NOT(ISBLANK(F16)),NOT(ISBLANK(H16)),NOT(ISBLANK(K16)),NOT(ISBLANK(L16)),NOT(ISBLANK(Q16)),NOT(ISBLANK(R16)),NOT(ISBLANK(T16)),T16&gt;=0,R16&gt;=0,K16&gt;=0,L16&gt;=0,J16&gt;0)</f>
        <v>0</v>
      </c>
      <c r="AI16" s="39" t="s">
        <v>36</v>
      </c>
      <c r="AJ16" s="40" t="str">
        <f aca="false">IF(AH16=0,"Review",IF($K$3="US",((K16-L16-(AK16*J16))/(J16*P16)-(O16*T16))*S16 / AL16,((K16-L16-(AK16*J16))/(J16*P16)-(O16/8.696*T16))*S16*37/AL16))</f>
        <v>Review</v>
      </c>
      <c r="AK16" s="41" t="n">
        <f aca="false">IF(OR(Q16="SST",Q16="LST",Q16="LST-OO",Q16="HST",Q16="LMT-OO"),0.066667,0.022223)</f>
        <v>0.022223</v>
      </c>
      <c r="AL16" s="42" t="n">
        <f aca="false">IF($S$3="Air",1,IF($S$3="Butane",2.117,IF($S$3="Ethane",1.497,IF($S$3="Natural Gas",1.099,IF($S$3="Propane",1.359)))))</f>
        <v>1.359</v>
      </c>
      <c r="AM16" s="43" t="str">
        <f aca="false">IF(AH16=0,"Review",((V16*0.1814*(IF(ISBLANK(OR(D16,E16)),(H16+I16)-(F16+G16),(H16+I16)-(D16+E16)))/(1-EXP(-0.1814*(IF(ISBLANK(OR(D16,E16)),(H16+I16)-(F16+G16),(H16+I16)-(D16+E16))))))))</f>
        <v>Review</v>
      </c>
      <c r="AN16" s="4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</row>
    <row r="17" customFormat="false" ht="18.1" hidden="false" customHeight="true" outlineLevel="0" collapsed="false">
      <c r="B17" s="23"/>
      <c r="C17" s="65"/>
      <c r="D17" s="24"/>
      <c r="E17" s="25"/>
      <c r="F17" s="24"/>
      <c r="G17" s="25"/>
      <c r="H17" s="24"/>
      <c r="I17" s="25"/>
      <c r="J17" s="26" t="str">
        <f aca="false">IF(OR(F17="",G17="",H17="",I17=""),"",(H17+I17)-(F17+G17))</f>
        <v/>
      </c>
      <c r="K17" s="27"/>
      <c r="L17" s="28"/>
      <c r="M17" s="29" t="n">
        <f aca="false">IF(Q17="SST",0.314473,IF(Q17="SLT",0.031243,IF(Q17="LST",0.124228,IF(Q17="LLT",0.010189,IF(Q17="LST-OO",0.074671,IF(Q17="LLT-OO",0.011965,IF(Q17="LMT-OO",0.013497,IF(Q17="HST",7.2954,IF(Q17="HLT",0.60795)))))))))</f>
        <v>0</v>
      </c>
      <c r="N17" s="29" t="n">
        <f aca="false">IF(Q17="SST",0.260619,IF(Q17="SLT",0.02188,IF(Q17="LST",0.040676,IF(Q17="LLT",0.003372,IF(Q17="LST-OO",0.037557,IF(Q17="LLT-OO",0.002079,IF(Q17="LMT-OO",0.012499,IF(Q17="HST",0.004293,IF(Q17="HLT",0.0003578)))))))))</f>
        <v>0</v>
      </c>
      <c r="O17" s="30" t="n">
        <f aca="false">IF(Q17="SST",0.087,IF(Q17="SLT",0.087,IF(Q17="LST",0.12,IF(Q17="LLT",0.12,IF(Q17="LST-OO",0.12,IF(Q17="LLT-OO",0.12,IF(Q17="LMT-OO",0.12,IF(Q17="HST",0.07,IF(Q17="HLT",0.07)))))))))</f>
        <v>0</v>
      </c>
      <c r="P17" s="31" t="str">
        <f aca="false">IF(OR(K17="",L17="",Q17=""),"",IF(Q17="HST",M17+N17*((L17+K17)/2),IF(Q17="HLT",M17+N17*((L17+K17)/2),M17+N17*LN((L17+K17)/2))))</f>
        <v/>
      </c>
      <c r="Q17" s="28"/>
      <c r="R17" s="28"/>
      <c r="S17" s="26" t="str">
        <f aca="false">IF(R17="","",IF($K$3="US",IF(LEFT(Q17,1)="S",IF(R17&lt;=4000,1,IF(R17&gt;4000,0.79+(6*R17/100000))),IF(LEFT(Q17,1)="L",IF(R17&lt;=200,1,IF(R17&gt;200,1.005+(4.5526*R17/100000))),IF(LEFT(Q17,1)="H",1))),IF($K$3="SI",IF(LEFT(Q17,1)="S",IF(R17&lt;=1219.51,1,IF(R17&gt;1219.51,0.79+(6*(R17*3.28)/100000))),IF(LEFT(Q17,1)="L",IF(R17&lt;=60.98,1,IF(R17&gt;60.98,1.005+(4.5526*(R17*3.28)/100000))),IF(LEFT(Q17,1)="H",1))))))</f>
        <v/>
      </c>
      <c r="T17" s="32"/>
      <c r="U17" s="33" t="str">
        <f aca="false">IF(OR(Q17=""),"",IF(AM17&lt;0,0,IF(AH17=0,"Review",AM17)))</f>
        <v/>
      </c>
      <c r="V17" s="33" t="str">
        <f aca="false">IF(OR(Q17=""),"",IF(AJ17&lt;0,0,IF(AH17=0,"Review",IF($K$3="US",ROUND(((K17-L17-(AK17*J17))/(J17*P17)-(O17*T17))*S17/AL17,1),ROUND(((K17-L17-(AK17*J17))/(J17*P17)-(O17/8.696*T17))*S17*37/AL17,1)))))</f>
        <v/>
      </c>
      <c r="W17" s="34" t="str">
        <f aca="false">IF(OR(V17="Review",V17=""),"",IF(V17=0,"",(SQRT(SUMSQ((5),(100*1.4/(K17-L17)),(100*0.1/V17)))/100)*V17))</f>
        <v/>
      </c>
      <c r="X17" s="35" t="str">
        <f aca="false">IF(OR(V17="Review",V17=""),"",IF(V17=0,"",W17/V17))</f>
        <v/>
      </c>
      <c r="Y17" s="65"/>
      <c r="Z17" s="47"/>
      <c r="AA17" s="37"/>
      <c r="AB17" s="37"/>
      <c r="AC17" s="37"/>
      <c r="AD17" s="37"/>
      <c r="AE17" s="37"/>
      <c r="AF17" s="37"/>
      <c r="AH17" s="38" t="b">
        <f aca="false">AND(NOT(ISBLANK(F17)),NOT(ISBLANK(H17)),NOT(ISBLANK(K17)),NOT(ISBLANK(L17)),NOT(ISBLANK(Q17)),NOT(ISBLANK(R17)),NOT(ISBLANK(T17)),T17&gt;=0,R17&gt;=0,K17&gt;=0,L17&gt;=0,J17&gt;0)</f>
        <v>0</v>
      </c>
      <c r="AI17" s="39" t="s">
        <v>36</v>
      </c>
      <c r="AJ17" s="40" t="str">
        <f aca="false">IF(AH17=0,"Review",IF($K$3="US",((K17-L17-(AK17*J17))/(J17*P17)-(O17*T17))*S17 / AL17,((K17-L17-(AK17*J17))/(J17*P17)-(O17/8.696*T17))*S17*37/AL17))</f>
        <v>Review</v>
      </c>
      <c r="AK17" s="41" t="n">
        <f aca="false">IF(OR(Q17="SST",Q17="LST",Q17="LST-OO",Q17="HST",Q17="LMT-OO"),0.066667,0.022223)</f>
        <v>0.022223</v>
      </c>
      <c r="AL17" s="42" t="n">
        <f aca="false">IF($S$3="Air",1,IF($S$3="Butane",2.117,IF($S$3="Ethane",1.497,IF($S$3="Natural Gas",1.099,IF($S$3="Propane",1.359)))))</f>
        <v>1.359</v>
      </c>
      <c r="AM17" s="43" t="str">
        <f aca="false">IF(AH17=0,"Review",((V17*0.1814*(IF(ISBLANK(OR(D17,E17)),(H17+I17)-(F17+G17),(H17+I17)-(D17+E17)))/(1-EXP(-0.1814*(IF(ISBLANK(OR(D17,E17)),(H17+I17)-(F17+G17),(H17+I17)-(D17+E17))))))))</f>
        <v>Review</v>
      </c>
      <c r="AN17" s="4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</row>
    <row r="18" customFormat="false" ht="18.1" hidden="false" customHeight="true" outlineLevel="0" collapsed="false">
      <c r="B18" s="23"/>
      <c r="C18" s="65"/>
      <c r="D18" s="24"/>
      <c r="E18" s="25"/>
      <c r="F18" s="24"/>
      <c r="G18" s="25"/>
      <c r="H18" s="24"/>
      <c r="I18" s="25"/>
      <c r="J18" s="26" t="str">
        <f aca="false">IF(OR(F18="",G18="",H18="",I18=""),"",(H18+I18)-(F18+G18))</f>
        <v/>
      </c>
      <c r="K18" s="27"/>
      <c r="L18" s="28"/>
      <c r="M18" s="29" t="n">
        <f aca="false">IF(Q18="SST",0.314473,IF(Q18="SLT",0.031243,IF(Q18="LST",0.124228,IF(Q18="LLT",0.010189,IF(Q18="LST-OO",0.074671,IF(Q18="LLT-OO",0.011965,IF(Q18="LMT-OO",0.013497,IF(Q18="HST",7.2954,IF(Q18="HLT",0.60795)))))))))</f>
        <v>0</v>
      </c>
      <c r="N18" s="29" t="n">
        <f aca="false">IF(Q18="SST",0.260619,IF(Q18="SLT",0.02188,IF(Q18="LST",0.040676,IF(Q18="LLT",0.003372,IF(Q18="LST-OO",0.037557,IF(Q18="LLT-OO",0.002079,IF(Q18="LMT-OO",0.012499,IF(Q18="HST",0.004293,IF(Q18="HLT",0.0003578)))))))))</f>
        <v>0</v>
      </c>
      <c r="O18" s="30" t="n">
        <f aca="false">IF(Q18="SST",0.087,IF(Q18="SLT",0.087,IF(Q18="LST",0.12,IF(Q18="LLT",0.12,IF(Q18="LST-OO",0.12,IF(Q18="LLT-OO",0.12,IF(Q18="LMT-OO",0.12,IF(Q18="HST",0.07,IF(Q18="HLT",0.07)))))))))</f>
        <v>0</v>
      </c>
      <c r="P18" s="31" t="str">
        <f aca="false">IF(OR(K18="",L18="",Q18=""),"",IF(Q18="HST",M18+N18*((L18+K18)/2),IF(Q18="HLT",M18+N18*((L18+K18)/2),M18+N18*LN((L18+K18)/2))))</f>
        <v/>
      </c>
      <c r="Q18" s="28"/>
      <c r="R18" s="28"/>
      <c r="S18" s="26" t="str">
        <f aca="false">IF(R18="","",IF($K$3="US",IF(LEFT(Q18,1)="S",IF(R18&lt;=4000,1,IF(R18&gt;4000,0.79+(6*R18/100000))),IF(LEFT(Q18,1)="L",IF(R18&lt;=200,1,IF(R18&gt;200,1.005+(4.5526*R18/100000))),IF(LEFT(Q18,1)="H",1))),IF($K$3="SI",IF(LEFT(Q18,1)="S",IF(R18&lt;=1219.51,1,IF(R18&gt;1219.51,0.79+(6*(R18*3.28)/100000))),IF(LEFT(Q18,1)="L",IF(R18&lt;=60.98,1,IF(R18&gt;60.98,1.005+(4.5526*(R18*3.28)/100000))),IF(LEFT(Q18,1)="H",1))))))</f>
        <v/>
      </c>
      <c r="T18" s="32"/>
      <c r="U18" s="33" t="str">
        <f aca="false">IF(OR(Q18=""),"",IF(AM18&lt;0,0,IF(AH18=0,"Review",AM18)))</f>
        <v/>
      </c>
      <c r="V18" s="33" t="str">
        <f aca="false">IF(OR(Q18=""),"",IF(AJ18&lt;0,0,IF(AH18=0,"Review",IF($K$3="US",ROUND(((K18-L18-(AK18*J18))/(J18*P18)-(O18*T18))*S18/AL18,1),ROUND(((K18-L18-(AK18*J18))/(J18*P18)-(O18/8.696*T18))*S18*37/AL18,1)))))</f>
        <v/>
      </c>
      <c r="W18" s="34" t="str">
        <f aca="false">IF(OR(V18="Review",V18=""),"",IF(V18=0,"",(SQRT(SUMSQ((5),(100*1.4/(K18-L18)),(100*0.1/V18)))/100)*V18))</f>
        <v/>
      </c>
      <c r="X18" s="35" t="str">
        <f aca="false">IF(OR(V18="Review",V18=""),"",IF(V18=0,"",W18/V18))</f>
        <v/>
      </c>
      <c r="Y18" s="65"/>
      <c r="Z18" s="47"/>
      <c r="AA18" s="37"/>
      <c r="AB18" s="37"/>
      <c r="AC18" s="37"/>
      <c r="AD18" s="37"/>
      <c r="AE18" s="37"/>
      <c r="AF18" s="37"/>
      <c r="AH18" s="38" t="b">
        <f aca="false">AND(NOT(ISBLANK(F18)),NOT(ISBLANK(H18)),NOT(ISBLANK(K18)),NOT(ISBLANK(L18)),NOT(ISBLANK(Q18)),NOT(ISBLANK(R18)),NOT(ISBLANK(T18)),T18&gt;=0,R18&gt;=0,K18&gt;=0,L18&gt;=0,J18&gt;0)</f>
        <v>0</v>
      </c>
      <c r="AI18" s="39" t="s">
        <v>36</v>
      </c>
      <c r="AJ18" s="40" t="str">
        <f aca="false">IF(AH18=0,"Review",IF($K$3="US",((K18-L18-(AK18*J18))/(J18*P18)-(O18*T18))*S18 / AL18,((K18-L18-(AK18*J18))/(J18*P18)-(O18/8.696*T18))*S18*37/AL18))</f>
        <v>Review</v>
      </c>
      <c r="AK18" s="41" t="n">
        <f aca="false">IF(OR(Q18="SST",Q18="LST",Q18="LST-OO",Q18="HST",Q18="LMT-OO"),0.066667,0.022223)</f>
        <v>0.022223</v>
      </c>
      <c r="AL18" s="42" t="n">
        <f aca="false">IF($S$3="Air",1,IF($S$3="Butane",2.117,IF($S$3="Ethane",1.497,IF($S$3="Natural Gas",1.099,IF($S$3="Propane",1.359)))))</f>
        <v>1.359</v>
      </c>
      <c r="AM18" s="43" t="str">
        <f aca="false">IF(AH18=0,"Review",((V18*0.1814*(IF(ISBLANK(OR(D18,E18)),(H18+I18)-(F18+G18),(H18+I18)-(D18+E18)))/(1-EXP(-0.1814*(IF(ISBLANK(OR(D18,E18)),(H18+I18)-(F18+G18),(H18+I18)-(D18+E18))))))))</f>
        <v>Review</v>
      </c>
      <c r="AN18" s="4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</row>
    <row r="19" customFormat="false" ht="18.1" hidden="false" customHeight="true" outlineLevel="0" collapsed="false">
      <c r="B19" s="23"/>
      <c r="C19" s="65"/>
      <c r="D19" s="24"/>
      <c r="E19" s="25"/>
      <c r="F19" s="24"/>
      <c r="G19" s="25"/>
      <c r="H19" s="24"/>
      <c r="I19" s="25"/>
      <c r="J19" s="26" t="str">
        <f aca="false">IF(OR(F19="",G19="",H19="",I19=""),"",(H19+I19)-(F19+G19))</f>
        <v/>
      </c>
      <c r="K19" s="27"/>
      <c r="L19" s="28"/>
      <c r="M19" s="29" t="n">
        <f aca="false">IF(Q19="SST",0.314473,IF(Q19="SLT",0.031243,IF(Q19="LST",0.124228,IF(Q19="LLT",0.010189,IF(Q19="LST-OO",0.074671,IF(Q19="LLT-OO",0.011965,IF(Q19="LMT-OO",0.013497,IF(Q19="HST",7.2954,IF(Q19="HLT",0.60795)))))))))</f>
        <v>0</v>
      </c>
      <c r="N19" s="29" t="n">
        <f aca="false">IF(Q19="SST",0.260619,IF(Q19="SLT",0.02188,IF(Q19="LST",0.040676,IF(Q19="LLT",0.003372,IF(Q19="LST-OO",0.037557,IF(Q19="LLT-OO",0.002079,IF(Q19="LMT-OO",0.012499,IF(Q19="HST",0.004293,IF(Q19="HLT",0.0003578)))))))))</f>
        <v>0</v>
      </c>
      <c r="O19" s="30" t="n">
        <f aca="false">IF(Q19="SST",0.087,IF(Q19="SLT",0.087,IF(Q19="LST",0.12,IF(Q19="LLT",0.12,IF(Q19="LST-OO",0.12,IF(Q19="LLT-OO",0.12,IF(Q19="LMT-OO",0.12,IF(Q19="HST",0.07,IF(Q19="HLT",0.07)))))))))</f>
        <v>0</v>
      </c>
      <c r="P19" s="31" t="str">
        <f aca="false">IF(OR(K19="",L19="",Q19=""),"",IF(Q19="HST",M19+N19*((L19+K19)/2),IF(Q19="HLT",M19+N19*((L19+K19)/2),M19+N19*LN((L19+K19)/2))))</f>
        <v/>
      </c>
      <c r="Q19" s="28"/>
      <c r="R19" s="28"/>
      <c r="S19" s="26" t="str">
        <f aca="false">IF(R19="","",IF($K$3="US",IF(LEFT(Q19,1)="S",IF(R19&lt;=4000,1,IF(R19&gt;4000,0.79+(6*R19/100000))),IF(LEFT(Q19,1)="L",IF(R19&lt;=200,1,IF(R19&gt;200,1.005+(4.5526*R19/100000))),IF(LEFT(Q19,1)="H",1))),IF($K$3="SI",IF(LEFT(Q19,1)="S",IF(R19&lt;=1219.51,1,IF(R19&gt;1219.51,0.79+(6*(R19*3.28)/100000))),IF(LEFT(Q19,1)="L",IF(R19&lt;=60.98,1,IF(R19&gt;60.98,1.005+(4.5526*(R19*3.28)/100000))),IF(LEFT(Q19,1)="H",1))))))</f>
        <v/>
      </c>
      <c r="T19" s="32"/>
      <c r="U19" s="33" t="str">
        <f aca="false">IF(OR(Q19=""),"",IF(AM19&lt;0,0,IF(AH19=0,"Review",AM19)))</f>
        <v/>
      </c>
      <c r="V19" s="33" t="str">
        <f aca="false">IF(OR(Q19=""),"",IF(AJ19&lt;0,0,IF(AH19=0,"Review",IF($K$3="US",ROUND(((K19-L19-(AK19*J19))/(J19*P19)-(O19*T19))*S19/AL19,1),ROUND(((K19-L19-(AK19*J19))/(J19*P19)-(O19/8.696*T19))*S19*37/AL19,1)))))</f>
        <v/>
      </c>
      <c r="W19" s="34" t="str">
        <f aca="false">IF(OR(V19="Review",V19=""),"",IF(V19=0,"",(SQRT(SUMSQ((5),(100*1.4/(K19-L19)),(100*0.1/V19)))/100)*V19))</f>
        <v/>
      </c>
      <c r="X19" s="35" t="str">
        <f aca="false">IF(OR(V19="Review",V19=""),"",IF(V19=0,"",W19/V19))</f>
        <v/>
      </c>
      <c r="Y19" s="65"/>
      <c r="Z19" s="47"/>
      <c r="AA19" s="37"/>
      <c r="AB19" s="37"/>
      <c r="AC19" s="37"/>
      <c r="AD19" s="37"/>
      <c r="AE19" s="37"/>
      <c r="AF19" s="37"/>
      <c r="AH19" s="38" t="b">
        <f aca="false">AND(NOT(ISBLANK(F19)),NOT(ISBLANK(H19)),NOT(ISBLANK(K19)),NOT(ISBLANK(L19)),NOT(ISBLANK(Q19)),NOT(ISBLANK(R19)),NOT(ISBLANK(T19)),T19&gt;=0,R19&gt;=0,K19&gt;=0,L19&gt;=0,J19&gt;0)</f>
        <v>0</v>
      </c>
      <c r="AI19" s="39" t="s">
        <v>36</v>
      </c>
      <c r="AJ19" s="40" t="str">
        <f aca="false">IF(AH19=0,"Review",IF($K$3="US",((K19-L19-(AK19*J19))/(J19*P19)-(O19*T19))*S19 / AL19,((K19-L19-(AK19*J19))/(J19*P19)-(O19/8.696*T19))*S19*37/AL19))</f>
        <v>Review</v>
      </c>
      <c r="AK19" s="41" t="n">
        <f aca="false">IF(OR(Q19="SST",Q19="LST",Q19="LST-OO",Q19="HST",Q19="LMT-OO"),0.066667,0.022223)</f>
        <v>0.022223</v>
      </c>
      <c r="AL19" s="42" t="n">
        <f aca="false">IF($S$3="Air",1,IF($S$3="Butane",2.117,IF($S$3="Ethane",1.497,IF($S$3="Natural Gas",1.099,IF($S$3="Propane",1.359)))))</f>
        <v>1.359</v>
      </c>
      <c r="AM19" s="43" t="str">
        <f aca="false">IF(AH19=0,"Review",((V19*0.1814*(IF(ISBLANK(OR(D19,E19)),(H19+I19)-(F19+G19),(H19+I19)-(D19+E19)))/(1-EXP(-0.1814*(IF(ISBLANK(OR(D19,E19)),(H19+I19)-(F19+G19),(H19+I19)-(D19+E19))))))))</f>
        <v>Review</v>
      </c>
      <c r="AN19" s="4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</row>
    <row r="20" customFormat="false" ht="18.1" hidden="false" customHeight="true" outlineLevel="0" collapsed="false">
      <c r="B20" s="23"/>
      <c r="C20" s="65"/>
      <c r="D20" s="24"/>
      <c r="E20" s="25"/>
      <c r="F20" s="24"/>
      <c r="G20" s="25"/>
      <c r="H20" s="24"/>
      <c r="I20" s="25"/>
      <c r="J20" s="26" t="str">
        <f aca="false">IF(OR(F20="",G20="",H20="",I20=""),"",(H20+I20)-(F20+G20))</f>
        <v/>
      </c>
      <c r="K20" s="27"/>
      <c r="L20" s="28"/>
      <c r="M20" s="29" t="n">
        <f aca="false">IF(Q20="SST",0.314473,IF(Q20="SLT",0.031243,IF(Q20="LST",0.124228,IF(Q20="LLT",0.010189,IF(Q20="LST-OO",0.074671,IF(Q20="LLT-OO",0.011965,IF(Q20="LMT-OO",0.013497,IF(Q20="HST",7.2954,IF(Q20="HLT",0.60795)))))))))</f>
        <v>0</v>
      </c>
      <c r="N20" s="29" t="n">
        <f aca="false">IF(Q20="SST",0.260619,IF(Q20="SLT",0.02188,IF(Q20="LST",0.040676,IF(Q20="LLT",0.003372,IF(Q20="LST-OO",0.037557,IF(Q20="LLT-OO",0.002079,IF(Q20="LMT-OO",0.012499,IF(Q20="HST",0.004293,IF(Q20="HLT",0.0003578)))))))))</f>
        <v>0</v>
      </c>
      <c r="O20" s="30" t="n">
        <f aca="false">IF(Q20="SST",0.087,IF(Q20="SLT",0.087,IF(Q20="LST",0.12,IF(Q20="LLT",0.12,IF(Q20="LST-OO",0.12,IF(Q20="LLT-OO",0.12,IF(Q20="LMT-OO",0.12,IF(Q20="HST",0.07,IF(Q20="HLT",0.07)))))))))</f>
        <v>0</v>
      </c>
      <c r="P20" s="31" t="str">
        <f aca="false">IF(OR(K20="",L20="",Q20=""),"",IF(Q20="HST",M20+N20*((L20+K20)/2),IF(Q20="HLT",M20+N20*((L20+K20)/2),M20+N20*LN((L20+K20)/2))))</f>
        <v/>
      </c>
      <c r="Q20" s="28"/>
      <c r="R20" s="28"/>
      <c r="S20" s="26" t="str">
        <f aca="false">IF(R20="","",IF($K$3="US",IF(LEFT(Q20,1)="S",IF(R20&lt;=4000,1,IF(R20&gt;4000,0.79+(6*R20/100000))),IF(LEFT(Q20,1)="L",IF(R20&lt;=200,1,IF(R20&gt;200,1.005+(4.5526*R20/100000))),IF(LEFT(Q20,1)="H",1))),IF($K$3="SI",IF(LEFT(Q20,1)="S",IF(R20&lt;=1219.51,1,IF(R20&gt;1219.51,0.79+(6*(R20*3.28)/100000))),IF(LEFT(Q20,1)="L",IF(R20&lt;=60.98,1,IF(R20&gt;60.98,1.005+(4.5526*(R20*3.28)/100000))),IF(LEFT(Q20,1)="H",1))))))</f>
        <v/>
      </c>
      <c r="T20" s="32"/>
      <c r="U20" s="33" t="str">
        <f aca="false">IF(OR(Q20=""),"",IF(AM20&lt;0,0,IF(AH20=0,"Review",AM20)))</f>
        <v/>
      </c>
      <c r="V20" s="33" t="str">
        <f aca="false">IF(OR(Q20=""),"",IF(AJ20&lt;0,0,IF(AH20=0,"Review",IF($K$3="US",ROUND(((K20-L20-(AK20*J20))/(J20*P20)-(O20*T20))*S20/AL20,1),ROUND(((K20-L20-(AK20*J20))/(J20*P20)-(O20/8.696*T20))*S20*37/AL20,1)))))</f>
        <v/>
      </c>
      <c r="W20" s="34" t="str">
        <f aca="false">IF(OR(V20="Review",V20=""),"",IF(V20=0,"",(SQRT(SUMSQ((5),(100*1.4/(K20-L20)),(100*0.1/V20)))/100)*V20))</f>
        <v/>
      </c>
      <c r="X20" s="35" t="str">
        <f aca="false">IF(OR(V20="Review",V20=""),"",IF(V20=0,"",W20/V20))</f>
        <v/>
      </c>
      <c r="Y20" s="65"/>
      <c r="Z20" s="47"/>
      <c r="AA20" s="37"/>
      <c r="AB20" s="37"/>
      <c r="AC20" s="37"/>
      <c r="AD20" s="37"/>
      <c r="AE20" s="37"/>
      <c r="AF20" s="37"/>
      <c r="AH20" s="38" t="b">
        <f aca="false">AND(NOT(ISBLANK(F20)),NOT(ISBLANK(H20)),NOT(ISBLANK(K20)),NOT(ISBLANK(L20)),NOT(ISBLANK(Q20)),NOT(ISBLANK(R20)),NOT(ISBLANK(T20)),T20&gt;=0,R20&gt;=0,K20&gt;=0,L20&gt;=0,J20&gt;0)</f>
        <v>0</v>
      </c>
      <c r="AI20" s="39" t="s">
        <v>36</v>
      </c>
      <c r="AJ20" s="40" t="str">
        <f aca="false">IF(AH20=0,"Review",IF($K$3="US",((K20-L20-(AK20*J20))/(J20*P20)-(O20*T20))*S20 / AL20,((K20-L20-(AK20*J20))/(J20*P20)-(O20/8.696*T20))*S20*37/AL20))</f>
        <v>Review</v>
      </c>
      <c r="AK20" s="41" t="n">
        <f aca="false">IF(OR(Q20="SST",Q20="LST",Q20="LST-OO",Q20="HST",Q20="LMT-OO"),0.066667,0.022223)</f>
        <v>0.022223</v>
      </c>
      <c r="AL20" s="42" t="n">
        <f aca="false">IF($S$3="Air",1,IF($S$3="Butane",2.117,IF($S$3="Ethane",1.497,IF($S$3="Natural Gas",1.099,IF($S$3="Propane",1.359)))))</f>
        <v>1.359</v>
      </c>
      <c r="AM20" s="43" t="str">
        <f aca="false">IF(AH20=0,"Review",((V20*0.1814*(IF(ISBLANK(OR(D20,E20)),(H20+I20)-(F20+G20),(H20+I20)-(D20+E20)))/(1-EXP(-0.1814*(IF(ISBLANK(OR(D20,E20)),(H20+I20)-(F20+G20),(H20+I20)-(D20+E20))))))))</f>
        <v>Review</v>
      </c>
      <c r="AN20" s="4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</row>
    <row r="21" customFormat="false" ht="18.1" hidden="false" customHeight="true" outlineLevel="0" collapsed="false">
      <c r="B21" s="23"/>
      <c r="C21" s="65"/>
      <c r="D21" s="24"/>
      <c r="E21" s="25"/>
      <c r="F21" s="24"/>
      <c r="G21" s="25"/>
      <c r="H21" s="24"/>
      <c r="I21" s="25"/>
      <c r="J21" s="26" t="str">
        <f aca="false">IF(OR(F21="",G21="",H21="",I21=""),"",(H21+I21)-(F21+G21))</f>
        <v/>
      </c>
      <c r="K21" s="27"/>
      <c r="L21" s="28"/>
      <c r="M21" s="29" t="n">
        <f aca="false">IF(Q21="SST",0.314473,IF(Q21="SLT",0.031243,IF(Q21="LST",0.124228,IF(Q21="LLT",0.010189,IF(Q21="LST-OO",0.074671,IF(Q21="LLT-OO",0.011965,IF(Q21="LMT-OO",0.013497,IF(Q21="HST",7.2954,IF(Q21="HLT",0.60795)))))))))</f>
        <v>0</v>
      </c>
      <c r="N21" s="29" t="n">
        <f aca="false">IF(Q21="SST",0.260619,IF(Q21="SLT",0.02188,IF(Q21="LST",0.040676,IF(Q21="LLT",0.003372,IF(Q21="LST-OO",0.037557,IF(Q21="LLT-OO",0.002079,IF(Q21="LMT-OO",0.012499,IF(Q21="HST",0.004293,IF(Q21="HLT",0.0003578)))))))))</f>
        <v>0</v>
      </c>
      <c r="O21" s="30" t="n">
        <f aca="false">IF(Q21="SST",0.087,IF(Q21="SLT",0.087,IF(Q21="LST",0.12,IF(Q21="LLT",0.12,IF(Q21="LST-OO",0.12,IF(Q21="LLT-OO",0.12,IF(Q21="LMT-OO",0.12,IF(Q21="HST",0.07,IF(Q21="HLT",0.07)))))))))</f>
        <v>0</v>
      </c>
      <c r="P21" s="31" t="str">
        <f aca="false">IF(OR(K21="",L21="",Q21=""),"",IF(Q21="HST",M21+N21*((L21+K21)/2),IF(Q21="HLT",M21+N21*((L21+K21)/2),M21+N21*LN((L21+K21)/2))))</f>
        <v/>
      </c>
      <c r="Q21" s="28"/>
      <c r="R21" s="28"/>
      <c r="S21" s="26" t="str">
        <f aca="false">IF(R21="","",IF($K$3="US",IF(LEFT(Q21,1)="S",IF(R21&lt;=4000,1,IF(R21&gt;4000,0.79+(6*R21/100000))),IF(LEFT(Q21,1)="L",IF(R21&lt;=200,1,IF(R21&gt;200,1.005+(4.5526*R21/100000))),IF(LEFT(Q21,1)="H",1))),IF($K$3="SI",IF(LEFT(Q21,1)="S",IF(R21&lt;=1219.51,1,IF(R21&gt;1219.51,0.79+(6*(R21*3.28)/100000))),IF(LEFT(Q21,1)="L",IF(R21&lt;=60.98,1,IF(R21&gt;60.98,1.005+(4.5526*(R21*3.28)/100000))),IF(LEFT(Q21,1)="H",1))))))</f>
        <v/>
      </c>
      <c r="T21" s="32"/>
      <c r="U21" s="33" t="str">
        <f aca="false">IF(OR(Q21=""),"",IF(AM21&lt;0,0,IF(AH21=0,"Review",AM21)))</f>
        <v/>
      </c>
      <c r="V21" s="33" t="str">
        <f aca="false">IF(OR(Q21=""),"",IF(AJ21&lt;0,0,IF(AH21=0,"Review",IF($K$3="US",ROUND(((K21-L21-(AK21*J21))/(J21*P21)-(O21*T21))*S21/AL21,1),ROUND(((K21-L21-(AK21*J21))/(J21*P21)-(O21/8.696*T21))*S21*37/AL21,1)))))</f>
        <v/>
      </c>
      <c r="W21" s="34" t="str">
        <f aca="false">IF(OR(V21="Review",V21=""),"",IF(V21=0,"",(SQRT(SUMSQ((5),(100*1.4/(K21-L21)),(100*0.1/V21)))/100)*V21))</f>
        <v/>
      </c>
      <c r="X21" s="35" t="str">
        <f aca="false">IF(OR(V21="Review",V21=""),"",IF(V21=0,"",W21/V21))</f>
        <v/>
      </c>
      <c r="Y21" s="65"/>
      <c r="Z21" s="47"/>
      <c r="AA21" s="37"/>
      <c r="AB21" s="37"/>
      <c r="AC21" s="37"/>
      <c r="AD21" s="37"/>
      <c r="AE21" s="37"/>
      <c r="AF21" s="37"/>
      <c r="AH21" s="38" t="b">
        <f aca="false">AND(NOT(ISBLANK(F21)),NOT(ISBLANK(H21)),NOT(ISBLANK(K21)),NOT(ISBLANK(L21)),NOT(ISBLANK(Q21)),NOT(ISBLANK(R21)),NOT(ISBLANK(T21)),T21&gt;=0,R21&gt;=0,K21&gt;=0,L21&gt;=0,J21&gt;0)</f>
        <v>0</v>
      </c>
      <c r="AI21" s="39" t="s">
        <v>36</v>
      </c>
      <c r="AJ21" s="40" t="str">
        <f aca="false">IF(AH21=0,"Review",IF($K$3="US",((K21-L21-(AK21*J21))/(J21*P21)-(O21*T21))*S21 / AL21,((K21-L21-(AK21*J21))/(J21*P21)-(O21/8.696*T21))*S21*37/AL21))</f>
        <v>Review</v>
      </c>
      <c r="AK21" s="41" t="n">
        <f aca="false">IF(OR(Q21="SST",Q21="LST",Q21="LST-OO",Q21="HST",Q21="LMT-OO"),0.066667,0.022223)</f>
        <v>0.022223</v>
      </c>
      <c r="AL21" s="42" t="n">
        <f aca="false">IF($S$3="Air",1,IF($S$3="Butane",2.117,IF($S$3="Ethane",1.497,IF($S$3="Natural Gas",1.099,IF($S$3="Propane",1.359)))))</f>
        <v>1.359</v>
      </c>
      <c r="AM21" s="43" t="str">
        <f aca="false">IF(AH21=0,"Review",((V21*0.1814*(IF(ISBLANK(OR(D21,E21)),(H21+I21)-(F21+G21),(H21+I21)-(D21+E21)))/(1-EXP(-0.1814*(IF(ISBLANK(OR(D21,E21)),(H21+I21)-(F21+G21),(H21+I21)-(D21+E21))))))))</f>
        <v>Review</v>
      </c>
      <c r="AN21" s="4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</row>
    <row r="22" customFormat="false" ht="18.1" hidden="false" customHeight="true" outlineLevel="0" collapsed="false">
      <c r="B22" s="23"/>
      <c r="C22" s="65"/>
      <c r="D22" s="24"/>
      <c r="E22" s="25"/>
      <c r="F22" s="24"/>
      <c r="G22" s="25"/>
      <c r="H22" s="24"/>
      <c r="I22" s="25"/>
      <c r="J22" s="26" t="str">
        <f aca="false">IF(OR(F22="",G22="",H22="",I22=""),"",(H22+I22)-(F22+G22))</f>
        <v/>
      </c>
      <c r="K22" s="27"/>
      <c r="L22" s="28"/>
      <c r="M22" s="29" t="n">
        <f aca="false">IF(Q22="SST",0.314473,IF(Q22="SLT",0.031243,IF(Q22="LST",0.124228,IF(Q22="LLT",0.010189,IF(Q22="LST-OO",0.074671,IF(Q22="LLT-OO",0.011965,IF(Q22="LMT-OO",0.013497,IF(Q22="HST",7.2954,IF(Q22="HLT",0.60795)))))))))</f>
        <v>0</v>
      </c>
      <c r="N22" s="29" t="n">
        <f aca="false">IF(Q22="SST",0.260619,IF(Q22="SLT",0.02188,IF(Q22="LST",0.040676,IF(Q22="LLT",0.003372,IF(Q22="LST-OO",0.037557,IF(Q22="LLT-OO",0.002079,IF(Q22="LMT-OO",0.012499,IF(Q22="HST",0.004293,IF(Q22="HLT",0.0003578)))))))))</f>
        <v>0</v>
      </c>
      <c r="O22" s="30" t="n">
        <f aca="false">IF(Q22="SST",0.087,IF(Q22="SLT",0.087,IF(Q22="LST",0.12,IF(Q22="LLT",0.12,IF(Q22="LST-OO",0.12,IF(Q22="LLT-OO",0.12,IF(Q22="LMT-OO",0.12,IF(Q22="HST",0.07,IF(Q22="HLT",0.07)))))))))</f>
        <v>0</v>
      </c>
      <c r="P22" s="31" t="str">
        <f aca="false">IF(OR(K22="",L22="",Q22=""),"",IF(Q22="HST",M22+N22*((L22+K22)/2),IF(Q22="HLT",M22+N22*((L22+K22)/2),M22+N22*LN((L22+K22)/2))))</f>
        <v/>
      </c>
      <c r="Q22" s="28"/>
      <c r="R22" s="28"/>
      <c r="S22" s="26" t="str">
        <f aca="false">IF(R22="","",IF($K$3="US",IF(LEFT(Q22,1)="S",IF(R22&lt;=4000,1,IF(R22&gt;4000,0.79+(6*R22/100000))),IF(LEFT(Q22,1)="L",IF(R22&lt;=200,1,IF(R22&gt;200,1.005+(4.5526*R22/100000))),IF(LEFT(Q22,1)="H",1))),IF($K$3="SI",IF(LEFT(Q22,1)="S",IF(R22&lt;=1219.51,1,IF(R22&gt;1219.51,0.79+(6*(R22*3.28)/100000))),IF(LEFT(Q22,1)="L",IF(R22&lt;=60.98,1,IF(R22&gt;60.98,1.005+(4.5526*(R22*3.28)/100000))),IF(LEFT(Q22,1)="H",1))))))</f>
        <v/>
      </c>
      <c r="T22" s="32"/>
      <c r="U22" s="33" t="str">
        <f aca="false">IF(OR(Q22=""),"",IF(AM22&lt;0,0,IF(AH22=0,"Review",AM22)))</f>
        <v/>
      </c>
      <c r="V22" s="33" t="str">
        <f aca="false">IF(OR(Q22=""),"",IF(AJ22&lt;0,0,IF(AH22=0,"Review",IF($K$3="US",ROUND(((K22-L22-(AK22*J22))/(J22*P22)-(O22*T22))*S22/AL22,1),ROUND(((K22-L22-(AK22*J22))/(J22*P22)-(O22/8.696*T22))*S22*37/AL22,1)))))</f>
        <v/>
      </c>
      <c r="W22" s="34" t="str">
        <f aca="false">IF(OR(V22="Review",V22=""),"",IF(V22=0,"",(SQRT(SUMSQ((5),(100*1.4/(K22-L22)),(100*0.1/V22)))/100)*V22))</f>
        <v/>
      </c>
      <c r="X22" s="35" t="str">
        <f aca="false">IF(OR(V22="Review",V22=""),"",IF(V22=0,"",W22/V22))</f>
        <v/>
      </c>
      <c r="Y22" s="65"/>
      <c r="Z22" s="47"/>
      <c r="AA22" s="37"/>
      <c r="AB22" s="37"/>
      <c r="AC22" s="37"/>
      <c r="AD22" s="37"/>
      <c r="AE22" s="37"/>
      <c r="AF22" s="37"/>
      <c r="AH22" s="38" t="b">
        <f aca="false">AND(NOT(ISBLANK(F22)),NOT(ISBLANK(H22)),NOT(ISBLANK(K22)),NOT(ISBLANK(L22)),NOT(ISBLANK(Q22)),NOT(ISBLANK(R22)),NOT(ISBLANK(T22)),T22&gt;=0,R22&gt;=0,K22&gt;=0,L22&gt;=0,J22&gt;0)</f>
        <v>0</v>
      </c>
      <c r="AI22" s="39" t="s">
        <v>36</v>
      </c>
      <c r="AJ22" s="40" t="str">
        <f aca="false">IF(AH22=0,"Review",IF($K$3="US",((K22-L22-(AK22*J22))/(J22*P22)-(O22*T22))*S22 / AL22,((K22-L22-(AK22*J22))/(J22*P22)-(O22/8.696*T22))*S22*37/AL22))</f>
        <v>Review</v>
      </c>
      <c r="AK22" s="41" t="n">
        <f aca="false">IF(OR(Q22="SST",Q22="LST",Q22="LST-OO",Q22="HST",Q22="LMT-OO"),0.066667,0.022223)</f>
        <v>0.022223</v>
      </c>
      <c r="AL22" s="42" t="n">
        <f aca="false">IF($S$3="Air",1,IF($S$3="Butane",2.117,IF($S$3="Ethane",1.497,IF($S$3="Natural Gas",1.099,IF($S$3="Propane",1.359)))))</f>
        <v>1.359</v>
      </c>
      <c r="AM22" s="43" t="str">
        <f aca="false">IF(AH22=0,"Review",((V22*0.1814*(IF(ISBLANK(OR(D22,E22)),(H22+I22)-(F22+G22),(H22+I22)-(D22+E22)))/(1-EXP(-0.1814*(IF(ISBLANK(OR(D22,E22)),(H22+I22)-(F22+G22),(H22+I22)-(D22+E22))))))))</f>
        <v>Review</v>
      </c>
      <c r="AN22" s="4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</row>
    <row r="23" customFormat="false" ht="18.1" hidden="false" customHeight="true" outlineLevel="0" collapsed="false">
      <c r="B23" s="23"/>
      <c r="C23" s="65"/>
      <c r="D23" s="24"/>
      <c r="E23" s="25"/>
      <c r="F23" s="24"/>
      <c r="G23" s="25"/>
      <c r="H23" s="24"/>
      <c r="I23" s="25"/>
      <c r="J23" s="26" t="str">
        <f aca="false">IF(OR(F23="",G23="",H23="",I23=""),"",(H23+I23)-(F23+G23))</f>
        <v/>
      </c>
      <c r="K23" s="27"/>
      <c r="L23" s="28"/>
      <c r="M23" s="29" t="n">
        <f aca="false">IF(Q23="SST",0.314473,IF(Q23="SLT",0.031243,IF(Q23="LST",0.124228,IF(Q23="LLT",0.010189,IF(Q23="LST-OO",0.074671,IF(Q23="LLT-OO",0.011965,IF(Q23="LMT-OO",0.013497,IF(Q23="HST",7.2954,IF(Q23="HLT",0.60795)))))))))</f>
        <v>0</v>
      </c>
      <c r="N23" s="29" t="n">
        <f aca="false">IF(Q23="SST",0.260619,IF(Q23="SLT",0.02188,IF(Q23="LST",0.040676,IF(Q23="LLT",0.003372,IF(Q23="LST-OO",0.037557,IF(Q23="LLT-OO",0.002079,IF(Q23="LMT-OO",0.012499,IF(Q23="HST",0.004293,IF(Q23="HLT",0.0003578)))))))))</f>
        <v>0</v>
      </c>
      <c r="O23" s="30" t="n">
        <f aca="false">IF(Q23="SST",0.087,IF(Q23="SLT",0.087,IF(Q23="LST",0.12,IF(Q23="LLT",0.12,IF(Q23="LST-OO",0.12,IF(Q23="LLT-OO",0.12,IF(Q23="LMT-OO",0.12,IF(Q23="HST",0.07,IF(Q23="HLT",0.07)))))))))</f>
        <v>0</v>
      </c>
      <c r="P23" s="31" t="str">
        <f aca="false">IF(OR(K23="",L23="",Q23=""),"",IF(Q23="HST",M23+N23*((L23+K23)/2),IF(Q23="HLT",M23+N23*((L23+K23)/2),M23+N23*LN((L23+K23)/2))))</f>
        <v/>
      </c>
      <c r="Q23" s="28"/>
      <c r="R23" s="28"/>
      <c r="S23" s="26" t="str">
        <f aca="false">IF(R23="","",IF($K$3="US",IF(LEFT(Q23,1)="S",IF(R23&lt;=4000,1,IF(R23&gt;4000,0.79+(6*R23/100000))),IF(LEFT(Q23,1)="L",IF(R23&lt;=200,1,IF(R23&gt;200,1.005+(4.5526*R23/100000))),IF(LEFT(Q23,1)="H",1))),IF($K$3="SI",IF(LEFT(Q23,1)="S",IF(R23&lt;=1219.51,1,IF(R23&gt;1219.51,0.79+(6*(R23*3.28)/100000))),IF(LEFT(Q23,1)="L",IF(R23&lt;=60.98,1,IF(R23&gt;60.98,1.005+(4.5526*(R23*3.28)/100000))),IF(LEFT(Q23,1)="H",1))))))</f>
        <v/>
      </c>
      <c r="T23" s="32"/>
      <c r="U23" s="33" t="str">
        <f aca="false">IF(OR(Q23=""),"",IF(AM23&lt;0,0,IF(AH23=0,"Review",AM23)))</f>
        <v/>
      </c>
      <c r="V23" s="33" t="str">
        <f aca="false">IF(OR(Q23=""),"",IF(AJ23&lt;0,0,IF(AH23=0,"Review",IF($K$3="US",ROUND(((K23-L23-(AK23*J23))/(J23*P23)-(O23*T23))*S23/AL23,1),ROUND(((K23-L23-(AK23*J23))/(J23*P23)-(O23/8.696*T23))*S23*37/AL23,1)))))</f>
        <v/>
      </c>
      <c r="W23" s="34" t="str">
        <f aca="false">IF(OR(V23="Review",V23=""),"",IF(V23=0,"",(SQRT(SUMSQ((5),(100*1.4/(K23-L23)),(100*0.1/V23)))/100)*V23))</f>
        <v/>
      </c>
      <c r="X23" s="35" t="str">
        <f aca="false">IF(OR(V23="Review",V23=""),"",IF(V23=0,"",W23/V23))</f>
        <v/>
      </c>
      <c r="Y23" s="65"/>
      <c r="Z23" s="47"/>
      <c r="AA23" s="37"/>
      <c r="AB23" s="37"/>
      <c r="AC23" s="37"/>
      <c r="AD23" s="37"/>
      <c r="AE23" s="37"/>
      <c r="AF23" s="37"/>
      <c r="AH23" s="38" t="b">
        <f aca="false">AND(NOT(ISBLANK(F23)),NOT(ISBLANK(H23)),NOT(ISBLANK(K23)),NOT(ISBLANK(L23)),NOT(ISBLANK(Q23)),NOT(ISBLANK(R23)),NOT(ISBLANK(T23)),T23&gt;=0,R23&gt;=0,K23&gt;=0,L23&gt;=0,J23&gt;0)</f>
        <v>0</v>
      </c>
      <c r="AI23" s="39" t="s">
        <v>36</v>
      </c>
      <c r="AJ23" s="40" t="str">
        <f aca="false">IF(AH23=0,"Review",IF($K$3="US",((K23-L23-(AK23*J23))/(J23*P23)-(O23*T23))*S23 / AL23,((K23-L23-(AK23*J23))/(J23*P23)-(O23/8.696*T23))*S23*37/AL23))</f>
        <v>Review</v>
      </c>
      <c r="AK23" s="41" t="n">
        <f aca="false">IF(OR(Q23="SST",Q23="LST",Q23="LST-OO",Q23="HST",Q23="LMT-OO"),0.066667,0.022223)</f>
        <v>0.022223</v>
      </c>
      <c r="AL23" s="42" t="n">
        <f aca="false">IF($S$3="Air",1,IF($S$3="Butane",2.117,IF($S$3="Ethane",1.497,IF($S$3="Natural Gas",1.099,IF($S$3="Propane",1.359)))))</f>
        <v>1.359</v>
      </c>
      <c r="AM23" s="43" t="str">
        <f aca="false">IF(AH23=0,"Review",((V23*0.1814*(IF(ISBLANK(OR(D23,E23)),(H23+I23)-(F23+G23),(H23+I23)-(D23+E23)))/(1-EXP(-0.1814*(IF(ISBLANK(OR(D23,E23)),(H23+I23)-(F23+G23),(H23+I23)-(D23+E23))))))))</f>
        <v>Review</v>
      </c>
      <c r="AN23" s="4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</row>
    <row r="24" customFormat="false" ht="18.1" hidden="false" customHeight="true" outlineLevel="0" collapsed="false">
      <c r="B24" s="23"/>
      <c r="C24" s="65"/>
      <c r="D24" s="24"/>
      <c r="E24" s="25"/>
      <c r="F24" s="24"/>
      <c r="G24" s="25"/>
      <c r="H24" s="24"/>
      <c r="I24" s="25"/>
      <c r="J24" s="26" t="str">
        <f aca="false">IF(OR(F24="",G24="",H24="",I24=""),"",(H24+I24)-(F24+G24))</f>
        <v/>
      </c>
      <c r="K24" s="27"/>
      <c r="L24" s="28"/>
      <c r="M24" s="29" t="n">
        <f aca="false">IF(Q24="SST",0.314473,IF(Q24="SLT",0.031243,IF(Q24="LST",0.124228,IF(Q24="LLT",0.010189,IF(Q24="LST-OO",0.074671,IF(Q24="LLT-OO",0.011965,IF(Q24="LMT-OO",0.013497,IF(Q24="HST",7.2954,IF(Q24="HLT",0.60795)))))))))</f>
        <v>0</v>
      </c>
      <c r="N24" s="29" t="n">
        <f aca="false">IF(Q24="SST",0.260619,IF(Q24="SLT",0.02188,IF(Q24="LST",0.040676,IF(Q24="LLT",0.003372,IF(Q24="LST-OO",0.037557,IF(Q24="LLT-OO",0.002079,IF(Q24="LMT-OO",0.012499,IF(Q24="HST",0.004293,IF(Q24="HLT",0.0003578)))))))))</f>
        <v>0</v>
      </c>
      <c r="O24" s="30" t="n">
        <f aca="false">IF(Q24="SST",0.087,IF(Q24="SLT",0.087,IF(Q24="LST",0.12,IF(Q24="LLT",0.12,IF(Q24="LST-OO",0.12,IF(Q24="LLT-OO",0.12,IF(Q24="LMT-OO",0.12,IF(Q24="HST",0.07,IF(Q24="HLT",0.07)))))))))</f>
        <v>0</v>
      </c>
      <c r="P24" s="31" t="str">
        <f aca="false">IF(OR(K24="",L24="",Q24=""),"",IF(Q24="HST",M24+N24*((L24+K24)/2),IF(Q24="HLT",M24+N24*((L24+K24)/2),M24+N24*LN((L24+K24)/2))))</f>
        <v/>
      </c>
      <c r="Q24" s="28"/>
      <c r="R24" s="28"/>
      <c r="S24" s="26" t="str">
        <f aca="false">IF(R24="","",IF($K$3="US",IF(LEFT(Q24,1)="S",IF(R24&lt;=4000,1,IF(R24&gt;4000,0.79+(6*R24/100000))),IF(LEFT(Q24,1)="L",IF(R24&lt;=200,1,IF(R24&gt;200,1.005+(4.5526*R24/100000))),IF(LEFT(Q24,1)="H",1))),IF($K$3="SI",IF(LEFT(Q24,1)="S",IF(R24&lt;=1219.51,1,IF(R24&gt;1219.51,0.79+(6*(R24*3.28)/100000))),IF(LEFT(Q24,1)="L",IF(R24&lt;=60.98,1,IF(R24&gt;60.98,1.005+(4.5526*(R24*3.28)/100000))),IF(LEFT(Q24,1)="H",1))))))</f>
        <v/>
      </c>
      <c r="T24" s="32"/>
      <c r="U24" s="33" t="str">
        <f aca="false">IF(OR(Q24=""),"",IF(AM24&lt;0,0,IF(AH24=0,"Review",AM24)))</f>
        <v/>
      </c>
      <c r="V24" s="33" t="str">
        <f aca="false">IF(OR(Q24=""),"",IF(AJ24&lt;0,0,IF(AH24=0,"Review",IF($K$3="US",ROUND(((K24-L24-(AK24*J24))/(J24*P24)-(O24*T24))*S24/AL24,1),ROUND(((K24-L24-(AK24*J24))/(J24*P24)-(O24/8.696*T24))*S24*37/AL24,1)))))</f>
        <v/>
      </c>
      <c r="W24" s="34" t="str">
        <f aca="false">IF(OR(V24="Review",V24=""),"",IF(V24=0,"",(SQRT(SUMSQ((5),(100*1.4/(K24-L24)),(100*0.1/V24)))/100)*V24))</f>
        <v/>
      </c>
      <c r="X24" s="35" t="str">
        <f aca="false">IF(OR(V24="Review",V24=""),"",IF(V24=0,"",W24/V24))</f>
        <v/>
      </c>
      <c r="Y24" s="65"/>
      <c r="Z24" s="47"/>
      <c r="AA24" s="37"/>
      <c r="AB24" s="37"/>
      <c r="AC24" s="37"/>
      <c r="AD24" s="37"/>
      <c r="AE24" s="37"/>
      <c r="AF24" s="37"/>
      <c r="AH24" s="38" t="b">
        <f aca="false">AND(NOT(ISBLANK(F24)),NOT(ISBLANK(H24)),NOT(ISBLANK(K24)),NOT(ISBLANK(L24)),NOT(ISBLANK(Q24)),NOT(ISBLANK(R24)),NOT(ISBLANK(T24)),T24&gt;=0,R24&gt;=0,K24&gt;=0,L24&gt;=0,J24&gt;0)</f>
        <v>0</v>
      </c>
      <c r="AI24" s="39" t="s">
        <v>36</v>
      </c>
      <c r="AJ24" s="40" t="str">
        <f aca="false">IF(AH24=0,"Review",IF($K$3="US",((K24-L24-(AK24*J24))/(J24*P24)-(O24*T24))*S24 / AL24,((K24-L24-(AK24*J24))/(J24*P24)-(O24/8.696*T24))*S24*37/AL24))</f>
        <v>Review</v>
      </c>
      <c r="AK24" s="41" t="n">
        <f aca="false">IF(OR(Q24="SST",Q24="LST",Q24="LST-OO",Q24="HST",Q24="LMT-OO"),0.066667,0.022223)</f>
        <v>0.022223</v>
      </c>
      <c r="AL24" s="42" t="n">
        <f aca="false">IF($S$3="Air",1,IF($S$3="Butane",2.117,IF($S$3="Ethane",1.497,IF($S$3="Natural Gas",1.099,IF($S$3="Propane",1.359)))))</f>
        <v>1.359</v>
      </c>
      <c r="AM24" s="43" t="str">
        <f aca="false">IF(AH24=0,"Review",((V24*0.1814*(IF(ISBLANK(OR(D24,E24)),(H24+I24)-(F24+G24),(H24+I24)-(D24+E24)))/(1-EXP(-0.1814*(IF(ISBLANK(OR(D24,E24)),(H24+I24)-(F24+G24),(H24+I24)-(D24+E24))))))))</f>
        <v>Review</v>
      </c>
      <c r="AN24" s="4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</row>
    <row r="25" customFormat="false" ht="18.1" hidden="false" customHeight="true" outlineLevel="0" collapsed="false">
      <c r="B25" s="23"/>
      <c r="C25" s="65"/>
      <c r="D25" s="24"/>
      <c r="E25" s="25"/>
      <c r="F25" s="24"/>
      <c r="G25" s="25"/>
      <c r="H25" s="24"/>
      <c r="I25" s="25"/>
      <c r="J25" s="26" t="str">
        <f aca="false">IF(OR(F25="",G25="",H25="",I25=""),"",(H25+I25)-(F25+G25))</f>
        <v/>
      </c>
      <c r="K25" s="27"/>
      <c r="L25" s="28"/>
      <c r="M25" s="29" t="n">
        <f aca="false">IF(Q25="SST",0.314473,IF(Q25="SLT",0.031243,IF(Q25="LST",0.124228,IF(Q25="LLT",0.010189,IF(Q25="LST-OO",0.074671,IF(Q25="LLT-OO",0.011965,IF(Q25="LMT-OO",0.013497,IF(Q25="HST",7.2954,IF(Q25="HLT",0.60795)))))))))</f>
        <v>0</v>
      </c>
      <c r="N25" s="29" t="n">
        <f aca="false">IF(Q25="SST",0.260619,IF(Q25="SLT",0.02188,IF(Q25="LST",0.040676,IF(Q25="LLT",0.003372,IF(Q25="LST-OO",0.037557,IF(Q25="LLT-OO",0.002079,IF(Q25="LMT-OO",0.012499,IF(Q25="HST",0.004293,IF(Q25="HLT",0.0003578)))))))))</f>
        <v>0</v>
      </c>
      <c r="O25" s="30" t="n">
        <f aca="false">IF(Q25="SST",0.087,IF(Q25="SLT",0.087,IF(Q25="LST",0.12,IF(Q25="LLT",0.12,IF(Q25="LST-OO",0.12,IF(Q25="LLT-OO",0.12,IF(Q25="LMT-OO",0.12,IF(Q25="HST",0.07,IF(Q25="HLT",0.07)))))))))</f>
        <v>0</v>
      </c>
      <c r="P25" s="31" t="str">
        <f aca="false">IF(OR(K25="",L25="",Q25=""),"",IF(Q25="HST",M25+N25*((L25+K25)/2),IF(Q25="HLT",M25+N25*((L25+K25)/2),M25+N25*LN((L25+K25)/2))))</f>
        <v/>
      </c>
      <c r="Q25" s="28"/>
      <c r="R25" s="28"/>
      <c r="S25" s="26" t="str">
        <f aca="false">IF(R25="","",IF($K$3="US",IF(LEFT(Q25,1)="S",IF(R25&lt;=4000,1,IF(R25&gt;4000,0.79+(6*R25/100000))),IF(LEFT(Q25,1)="L",IF(R25&lt;=200,1,IF(R25&gt;200,1.005+(4.5526*R25/100000))),IF(LEFT(Q25,1)="H",1))),IF($K$3="SI",IF(LEFT(Q25,1)="S",IF(R25&lt;=1219.51,1,IF(R25&gt;1219.51,0.79+(6*(R25*3.28)/100000))),IF(LEFT(Q25,1)="L",IF(R25&lt;=60.98,1,IF(R25&gt;60.98,1.005+(4.5526*(R25*3.28)/100000))),IF(LEFT(Q25,1)="H",1))))))</f>
        <v/>
      </c>
      <c r="T25" s="32"/>
      <c r="U25" s="33" t="str">
        <f aca="false">IF(OR(Q25=""),"",IF(AM25&lt;0,0,IF(AH25=0,"Review",AM25)))</f>
        <v/>
      </c>
      <c r="V25" s="33" t="str">
        <f aca="false">IF(OR(Q25=""),"",IF(AJ25&lt;0,0,IF(AH25=0,"Review",IF($K$3="US",ROUND(((K25-L25-(AK25*J25))/(J25*P25)-(O25*T25))*S25/AL25,1),ROUND(((K25-L25-(AK25*J25))/(J25*P25)-(O25/8.696*T25))*S25*37/AL25,1)))))</f>
        <v/>
      </c>
      <c r="W25" s="34" t="str">
        <f aca="false">IF(OR(V25="Review",V25=""),"",IF(V25=0,"",(SQRT(SUMSQ((5),(100*1.4/(K25-L25)),(100*0.1/V25)))/100)*V25))</f>
        <v/>
      </c>
      <c r="X25" s="35" t="str">
        <f aca="false">IF(OR(V25="Review",V25=""),"",IF(V25=0,"",W25/V25))</f>
        <v/>
      </c>
      <c r="Y25" s="65"/>
      <c r="Z25" s="47"/>
      <c r="AA25" s="37"/>
      <c r="AB25" s="37"/>
      <c r="AC25" s="37"/>
      <c r="AD25" s="37"/>
      <c r="AE25" s="37"/>
      <c r="AF25" s="37"/>
      <c r="AH25" s="38" t="b">
        <f aca="false">AND(NOT(ISBLANK(F25)),NOT(ISBLANK(H25)),NOT(ISBLANK(K25)),NOT(ISBLANK(L25)),NOT(ISBLANK(Q25)),NOT(ISBLANK(R25)),NOT(ISBLANK(T25)),T25&gt;=0,R25&gt;=0,K25&gt;=0,L25&gt;=0,J25&gt;0)</f>
        <v>0</v>
      </c>
      <c r="AI25" s="39" t="s">
        <v>36</v>
      </c>
      <c r="AJ25" s="40" t="str">
        <f aca="false">IF(AH25=0,"Review",IF($K$3="US",((K25-L25-(AK25*J25))/(J25*P25)-(O25*T25))*S25 / AL25,((K25-L25-(AK25*J25))/(J25*P25)-(O25/8.696*T25))*S25*37/AL25))</f>
        <v>Review</v>
      </c>
      <c r="AK25" s="41" t="n">
        <f aca="false">IF(OR(Q25="SST",Q25="LST",Q25="LST-OO",Q25="HST",Q25="LMT-OO"),0.066667,0.022223)</f>
        <v>0.022223</v>
      </c>
      <c r="AL25" s="42" t="n">
        <f aca="false">IF($S$3="Air",1,IF($S$3="Butane",2.117,IF($S$3="Ethane",1.497,IF($S$3="Natural Gas",1.099,IF($S$3="Propane",1.359)))))</f>
        <v>1.359</v>
      </c>
      <c r="AM25" s="43" t="str">
        <f aca="false">IF(AH25=0,"Review",((V25*0.1814*(IF(ISBLANK(OR(D25,E25)),(H25+I25)-(F25+G25),(H25+I25)-(D25+E25)))/(1-EXP(-0.1814*(IF(ISBLANK(OR(D25,E25)),(H25+I25)-(F25+G25),(H25+I25)-(D25+E25))))))))</f>
        <v>Review</v>
      </c>
      <c r="AN25" s="4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</row>
    <row r="26" customFormat="false" ht="18.1" hidden="false" customHeight="true" outlineLevel="0" collapsed="false">
      <c r="B26" s="23"/>
      <c r="C26" s="65"/>
      <c r="D26" s="24"/>
      <c r="E26" s="25"/>
      <c r="F26" s="24"/>
      <c r="G26" s="25"/>
      <c r="H26" s="24"/>
      <c r="I26" s="25"/>
      <c r="J26" s="26" t="str">
        <f aca="false">IF(OR(F26="",G26="",H26="",I26=""),"",(H26+I26)-(F26+G26))</f>
        <v/>
      </c>
      <c r="K26" s="27"/>
      <c r="L26" s="28"/>
      <c r="M26" s="29" t="n">
        <f aca="false">IF(Q26="SST",0.314473,IF(Q26="SLT",0.031243,IF(Q26="LST",0.124228,IF(Q26="LLT",0.010189,IF(Q26="LST-OO",0.074671,IF(Q26="LLT-OO",0.011965,IF(Q26="LMT-OO",0.013497,IF(Q26="HST",7.2954,IF(Q26="HLT",0.60795)))))))))</f>
        <v>0</v>
      </c>
      <c r="N26" s="29" t="n">
        <f aca="false">IF(Q26="SST",0.260619,IF(Q26="SLT",0.02188,IF(Q26="LST",0.040676,IF(Q26="LLT",0.003372,IF(Q26="LST-OO",0.037557,IF(Q26="LLT-OO",0.002079,IF(Q26="LMT-OO",0.012499,IF(Q26="HST",0.004293,IF(Q26="HLT",0.0003578)))))))))</f>
        <v>0</v>
      </c>
      <c r="O26" s="30" t="n">
        <f aca="false">IF(Q26="SST",0.087,IF(Q26="SLT",0.087,IF(Q26="LST",0.12,IF(Q26="LLT",0.12,IF(Q26="LST-OO",0.12,IF(Q26="LLT-OO",0.12,IF(Q26="LMT-OO",0.12,IF(Q26="HST",0.07,IF(Q26="HLT",0.07)))))))))</f>
        <v>0</v>
      </c>
      <c r="P26" s="31" t="str">
        <f aca="false">IF(OR(K26="",L26="",Q26=""),"",IF(Q26="HST",M26+N26*((L26+K26)/2),IF(Q26="HLT",M26+N26*((L26+K26)/2),M26+N26*LN((L26+K26)/2))))</f>
        <v/>
      </c>
      <c r="Q26" s="28"/>
      <c r="R26" s="28"/>
      <c r="S26" s="26" t="str">
        <f aca="false">IF(R26="","",IF($K$3="US",IF(LEFT(Q26,1)="S",IF(R26&lt;=4000,1,IF(R26&gt;4000,0.79+(6*R26/100000))),IF(LEFT(Q26,1)="L",IF(R26&lt;=200,1,IF(R26&gt;200,1.005+(4.5526*R26/100000))),IF(LEFT(Q26,1)="H",1))),IF($K$3="SI",IF(LEFT(Q26,1)="S",IF(R26&lt;=1219.51,1,IF(R26&gt;1219.51,0.79+(6*(R26*3.28)/100000))),IF(LEFT(Q26,1)="L",IF(R26&lt;=60.98,1,IF(R26&gt;60.98,1.005+(4.5526*(R26*3.28)/100000))),IF(LEFT(Q26,1)="H",1))))))</f>
        <v/>
      </c>
      <c r="T26" s="32"/>
      <c r="U26" s="33" t="str">
        <f aca="false">IF(OR(Q26=""),"",IF(AM26&lt;0,0,IF(AH26=0,"Review",AM26)))</f>
        <v/>
      </c>
      <c r="V26" s="33" t="str">
        <f aca="false">IF(OR(Q26=""),"",IF(AJ26&lt;0,0,IF(AH26=0,"Review",IF($K$3="US",ROUND(((K26-L26-(AK26*J26))/(J26*P26)-(O26*T26))*S26/AL26,1),ROUND(((K26-L26-(AK26*J26))/(J26*P26)-(O26/8.696*T26))*S26*37/AL26,1)))))</f>
        <v/>
      </c>
      <c r="W26" s="34" t="str">
        <f aca="false">IF(OR(V26="Review",V26=""),"",IF(V26=0,"",(SQRT(SUMSQ((5),(100*1.4/(K26-L26)),(100*0.1/V26)))/100)*V26))</f>
        <v/>
      </c>
      <c r="X26" s="35" t="str">
        <f aca="false">IF(OR(V26="Review",V26=""),"",IF(V26=0,"",W26/V26))</f>
        <v/>
      </c>
      <c r="Y26" s="65"/>
      <c r="Z26" s="47"/>
      <c r="AA26" s="37"/>
      <c r="AB26" s="37"/>
      <c r="AC26" s="37"/>
      <c r="AD26" s="37"/>
      <c r="AE26" s="37"/>
      <c r="AF26" s="37"/>
      <c r="AH26" s="38" t="b">
        <f aca="false">AND(NOT(ISBLANK(F26)),NOT(ISBLANK(H26)),NOT(ISBLANK(K26)),NOT(ISBLANK(L26)),NOT(ISBLANK(Q26)),NOT(ISBLANK(R26)),NOT(ISBLANK(T26)),T26&gt;=0,R26&gt;=0,K26&gt;=0,L26&gt;=0,J26&gt;0)</f>
        <v>0</v>
      </c>
      <c r="AI26" s="39" t="s">
        <v>36</v>
      </c>
      <c r="AJ26" s="40" t="str">
        <f aca="false">IF(AH26=0,"Review",IF($K$3="US",((K26-L26-(AK26*J26))/(J26*P26)-(O26*T26))*S26 / AL26,((K26-L26-(AK26*J26))/(J26*P26)-(O26/8.696*T26))*S26*37/AL26))</f>
        <v>Review</v>
      </c>
      <c r="AK26" s="41" t="n">
        <f aca="false">IF(OR(Q26="SST",Q26="LST",Q26="LST-OO",Q26="HST",Q26="LMT-OO"),0.066667,0.022223)</f>
        <v>0.022223</v>
      </c>
      <c r="AL26" s="42" t="n">
        <f aca="false">IF($S$3="Air",1,IF($S$3="Butane",2.117,IF($S$3="Ethane",1.497,IF($S$3="Natural Gas",1.099,IF($S$3="Propane",1.359)))))</f>
        <v>1.359</v>
      </c>
      <c r="AM26" s="43" t="str">
        <f aca="false">IF(AH26=0,"Review",((V26*0.1814*(IF(ISBLANK(OR(D26,E26)),(H26+I26)-(F26+G26),(H26+I26)-(D26+E26)))/(1-EXP(-0.1814*(IF(ISBLANK(OR(D26,E26)),(H26+I26)-(F26+G26),(H26+I26)-(D26+E26))))))))</f>
        <v>Review</v>
      </c>
      <c r="AN26" s="4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</row>
    <row r="27" customFormat="false" ht="18.1" hidden="false" customHeight="true" outlineLevel="0" collapsed="false">
      <c r="B27" s="23"/>
      <c r="C27" s="65"/>
      <c r="D27" s="24"/>
      <c r="E27" s="25"/>
      <c r="F27" s="24"/>
      <c r="G27" s="25"/>
      <c r="H27" s="24"/>
      <c r="I27" s="25"/>
      <c r="J27" s="26" t="str">
        <f aca="false">IF(OR(F27="",G27="",H27="",I27=""),"",(H27+I27)-(F27+G27))</f>
        <v/>
      </c>
      <c r="K27" s="27"/>
      <c r="L27" s="28"/>
      <c r="M27" s="29" t="n">
        <f aca="false">IF(Q27="SST",0.314473,IF(Q27="SLT",0.031243,IF(Q27="LST",0.124228,IF(Q27="LLT",0.010189,IF(Q27="LST-OO",0.074671,IF(Q27="LLT-OO",0.011965,IF(Q27="LMT-OO",0.013497,IF(Q27="HST",7.2954,IF(Q27="HLT",0.60795)))))))))</f>
        <v>0</v>
      </c>
      <c r="N27" s="29" t="n">
        <f aca="false">IF(Q27="SST",0.260619,IF(Q27="SLT",0.02188,IF(Q27="LST",0.040676,IF(Q27="LLT",0.003372,IF(Q27="LST-OO",0.037557,IF(Q27="LLT-OO",0.002079,IF(Q27="LMT-OO",0.012499,IF(Q27="HST",0.004293,IF(Q27="HLT",0.0003578)))))))))</f>
        <v>0</v>
      </c>
      <c r="O27" s="30" t="n">
        <f aca="false">IF(Q27="SST",0.087,IF(Q27="SLT",0.087,IF(Q27="LST",0.12,IF(Q27="LLT",0.12,IF(Q27="LST-OO",0.12,IF(Q27="LLT-OO",0.12,IF(Q27="LMT-OO",0.12,IF(Q27="HST",0.07,IF(Q27="HLT",0.07)))))))))</f>
        <v>0</v>
      </c>
      <c r="P27" s="31" t="str">
        <f aca="false">IF(OR(K27="",L27="",Q27=""),"",IF(Q27="HST",M27+N27*((L27+K27)/2),IF(Q27="HLT",M27+N27*((L27+K27)/2),M27+N27*LN((L27+K27)/2))))</f>
        <v/>
      </c>
      <c r="Q27" s="28"/>
      <c r="R27" s="28"/>
      <c r="S27" s="26" t="str">
        <f aca="false">IF(R27="","",IF($K$3="US",IF(LEFT(Q27,1)="S",IF(R27&lt;=4000,1,IF(R27&gt;4000,0.79+(6*R27/100000))),IF(LEFT(Q27,1)="L",IF(R27&lt;=200,1,IF(R27&gt;200,1.005+(4.5526*R27/100000))),IF(LEFT(Q27,1)="H",1))),IF($K$3="SI",IF(LEFT(Q27,1)="S",IF(R27&lt;=1219.51,1,IF(R27&gt;1219.51,0.79+(6*(R27*3.28)/100000))),IF(LEFT(Q27,1)="L",IF(R27&lt;=60.98,1,IF(R27&gt;60.98,1.005+(4.5526*(R27*3.28)/100000))),IF(LEFT(Q27,1)="H",1))))))</f>
        <v/>
      </c>
      <c r="T27" s="32"/>
      <c r="U27" s="33" t="str">
        <f aca="false">IF(OR(Q27=""),"",IF(AM27&lt;0,0,IF(AH27=0,"Review",AM27)))</f>
        <v/>
      </c>
      <c r="V27" s="33" t="str">
        <f aca="false">IF(OR(Q27=""),"",IF(AJ27&lt;0,0,IF(AH27=0,"Review",IF($K$3="US",ROUND(((K27-L27-(AK27*J27))/(J27*P27)-(O27*T27))*S27/AL27,1),ROUND(((K27-L27-(AK27*J27))/(J27*P27)-(O27/8.696*T27))*S27*37/AL27,1)))))</f>
        <v/>
      </c>
      <c r="W27" s="34" t="str">
        <f aca="false">IF(OR(V27="Review",V27=""),"",IF(V27=0,"",(SQRT(SUMSQ((5),(100*1.4/(K27-L27)),(100*0.1/V27)))/100)*V27))</f>
        <v/>
      </c>
      <c r="X27" s="35" t="str">
        <f aca="false">IF(OR(V27="Review",V27=""),"",IF(V27=0,"",W27/V27))</f>
        <v/>
      </c>
      <c r="Y27" s="65"/>
      <c r="Z27" s="47"/>
      <c r="AA27" s="37"/>
      <c r="AB27" s="37"/>
      <c r="AC27" s="37"/>
      <c r="AD27" s="37"/>
      <c r="AE27" s="37"/>
      <c r="AF27" s="37"/>
      <c r="AH27" s="38" t="b">
        <f aca="false">AND(NOT(ISBLANK(F27)),NOT(ISBLANK(H27)),NOT(ISBLANK(K27)),NOT(ISBLANK(L27)),NOT(ISBLANK(Q27)),NOT(ISBLANK(R27)),NOT(ISBLANK(T27)),T27&gt;=0,R27&gt;=0,K27&gt;=0,L27&gt;=0,J27&gt;0)</f>
        <v>0</v>
      </c>
      <c r="AI27" s="39" t="s">
        <v>36</v>
      </c>
      <c r="AJ27" s="40" t="str">
        <f aca="false">IF(AH27=0,"Review",IF($K$3="US",((K27-L27-(AK27*J27))/(J27*P27)-(O27*T27))*S27 / AL27,((K27-L27-(AK27*J27))/(J27*P27)-(O27/8.696*T27))*S27*37/AL27))</f>
        <v>Review</v>
      </c>
      <c r="AK27" s="41" t="n">
        <f aca="false">IF(OR(Q27="SST",Q27="LST",Q27="LST-OO",Q27="HST",Q27="LMT-OO"),0.066667,0.022223)</f>
        <v>0.022223</v>
      </c>
      <c r="AL27" s="42" t="n">
        <f aca="false">IF($S$3="Air",1,IF($S$3="Butane",2.117,IF($S$3="Ethane",1.497,IF($S$3="Natural Gas",1.099,IF($S$3="Propane",1.359)))))</f>
        <v>1.359</v>
      </c>
      <c r="AM27" s="43" t="str">
        <f aca="false">IF(AH27=0,"Review",((V27*0.1814*(IF(ISBLANK(OR(D27,E27)),(H27+I27)-(F27+G27),(H27+I27)-(D27+E27)))/(1-EXP(-0.1814*(IF(ISBLANK(OR(D27,E27)),(H27+I27)-(F27+G27),(H27+I27)-(D27+E27))))))))</f>
        <v>Review</v>
      </c>
      <c r="AN27" s="4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</row>
    <row r="28" customFormat="false" ht="18.1" hidden="false" customHeight="true" outlineLevel="0" collapsed="false">
      <c r="B28" s="23"/>
      <c r="C28" s="65"/>
      <c r="D28" s="24"/>
      <c r="E28" s="25"/>
      <c r="F28" s="24"/>
      <c r="G28" s="25"/>
      <c r="H28" s="24"/>
      <c r="I28" s="25"/>
      <c r="J28" s="26" t="str">
        <f aca="false">IF(OR(F28="",G28="",H28="",I28=""),"",(H28+I28)-(F28+G28))</f>
        <v/>
      </c>
      <c r="K28" s="27"/>
      <c r="L28" s="28"/>
      <c r="M28" s="29" t="n">
        <f aca="false">IF(Q28="SST",0.314473,IF(Q28="SLT",0.031243,IF(Q28="LST",0.124228,IF(Q28="LLT",0.010189,IF(Q28="LST-OO",0.074671,IF(Q28="LLT-OO",0.011965,IF(Q28="LMT-OO",0.013497,IF(Q28="HST",7.2954,IF(Q28="HLT",0.60795)))))))))</f>
        <v>0</v>
      </c>
      <c r="N28" s="29" t="n">
        <f aca="false">IF(Q28="SST",0.260619,IF(Q28="SLT",0.02188,IF(Q28="LST",0.040676,IF(Q28="LLT",0.003372,IF(Q28="LST-OO",0.037557,IF(Q28="LLT-OO",0.002079,IF(Q28="LMT-OO",0.012499,IF(Q28="HST",0.004293,IF(Q28="HLT",0.0003578)))))))))</f>
        <v>0</v>
      </c>
      <c r="O28" s="30" t="n">
        <f aca="false">IF(Q28="SST",0.087,IF(Q28="SLT",0.087,IF(Q28="LST",0.12,IF(Q28="LLT",0.12,IF(Q28="LST-OO",0.12,IF(Q28="LLT-OO",0.12,IF(Q28="LMT-OO",0.12,IF(Q28="HST",0.07,IF(Q28="HLT",0.07)))))))))</f>
        <v>0</v>
      </c>
      <c r="P28" s="31" t="str">
        <f aca="false">IF(OR(K28="",L28="",Q28=""),"",IF(Q28="HST",M28+N28*((L28+K28)/2),IF(Q28="HLT",M28+N28*((L28+K28)/2),M28+N28*LN((L28+K28)/2))))</f>
        <v/>
      </c>
      <c r="Q28" s="28"/>
      <c r="R28" s="28"/>
      <c r="S28" s="26" t="str">
        <f aca="false">IF(R28="","",IF($K$3="US",IF(LEFT(Q28,1)="S",IF(R28&lt;=4000,1,IF(R28&gt;4000,0.79+(6*R28/100000))),IF(LEFT(Q28,1)="L",IF(R28&lt;=200,1,IF(R28&gt;200,1.005+(4.5526*R28/100000))),IF(LEFT(Q28,1)="H",1))),IF($K$3="SI",IF(LEFT(Q28,1)="S",IF(R28&lt;=1219.51,1,IF(R28&gt;1219.51,0.79+(6*(R28*3.28)/100000))),IF(LEFT(Q28,1)="L",IF(R28&lt;=60.98,1,IF(R28&gt;60.98,1.005+(4.5526*(R28*3.28)/100000))),IF(LEFT(Q28,1)="H",1))))))</f>
        <v/>
      </c>
      <c r="T28" s="32"/>
      <c r="U28" s="33" t="str">
        <f aca="false">IF(OR(Q28=""),"",IF(AM28&lt;0,0,IF(AH28=0,"Review",AM28)))</f>
        <v/>
      </c>
      <c r="V28" s="33" t="str">
        <f aca="false">IF(OR(Q28=""),"",IF(AJ28&lt;0,0,IF(AH28=0,"Review",IF($K$3="US",ROUND(((K28-L28-(AK28*J28))/(J28*P28)-(O28*T28))*S28/AL28,1),ROUND(((K28-L28-(AK28*J28))/(J28*P28)-(O28/8.696*T28))*S28*37/AL28,1)))))</f>
        <v/>
      </c>
      <c r="W28" s="34" t="str">
        <f aca="false">IF(OR(V28="Review",V28=""),"",IF(V28=0,"",(SQRT(SUMSQ((5),(100*1.4/(K28-L28)),(100*0.1/V28)))/100)*V28))</f>
        <v/>
      </c>
      <c r="X28" s="35" t="str">
        <f aca="false">IF(OR(V28="Review",V28=""),"",IF(V28=0,"",W28/V28))</f>
        <v/>
      </c>
      <c r="Y28" s="65"/>
      <c r="Z28" s="47"/>
      <c r="AA28" s="37"/>
      <c r="AB28" s="37"/>
      <c r="AC28" s="37"/>
      <c r="AD28" s="37"/>
      <c r="AE28" s="37"/>
      <c r="AF28" s="37"/>
      <c r="AH28" s="38" t="b">
        <f aca="false">AND(NOT(ISBLANK(F28)),NOT(ISBLANK(H28)),NOT(ISBLANK(K28)),NOT(ISBLANK(L28)),NOT(ISBLANK(Q28)),NOT(ISBLANK(R28)),NOT(ISBLANK(T28)),T28&gt;=0,R28&gt;=0,K28&gt;=0,L28&gt;=0,J28&gt;0)</f>
        <v>0</v>
      </c>
      <c r="AI28" s="39" t="s">
        <v>36</v>
      </c>
      <c r="AJ28" s="40" t="str">
        <f aca="false">IF(AH28=0,"Review",IF($K$3="US",((K28-L28-(AK28*J28))/(J28*P28)-(O28*T28))*S28 / AL28,((K28-L28-(AK28*J28))/(J28*P28)-(O28/8.696*T28))*S28*37/AL28))</f>
        <v>Review</v>
      </c>
      <c r="AK28" s="41" t="n">
        <f aca="false">IF(OR(Q28="SST",Q28="LST",Q28="LST-OO",Q28="HST",Q28="LMT-OO"),0.066667,0.022223)</f>
        <v>0.022223</v>
      </c>
      <c r="AL28" s="42" t="n">
        <f aca="false">IF($S$3="Air",1,IF($S$3="Butane",2.117,IF($S$3="Ethane",1.497,IF($S$3="Natural Gas",1.099,IF($S$3="Propane",1.359)))))</f>
        <v>1.359</v>
      </c>
      <c r="AM28" s="43" t="str">
        <f aca="false">IF(AH28=0,"Review",((V28*0.1814*(IF(ISBLANK(OR(D28,E28)),(H28+I28)-(F28+G28),(H28+I28)-(D28+E28)))/(1-EXP(-0.1814*(IF(ISBLANK(OR(D28,E28)),(H28+I28)-(F28+G28),(H28+I28)-(D28+E28))))))))</f>
        <v>Review</v>
      </c>
      <c r="AN28" s="4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</row>
    <row r="29" customFormat="false" ht="18.1" hidden="false" customHeight="true" outlineLevel="0" collapsed="false">
      <c r="B29" s="23"/>
      <c r="C29" s="65"/>
      <c r="D29" s="24"/>
      <c r="E29" s="25"/>
      <c r="F29" s="24"/>
      <c r="G29" s="25"/>
      <c r="H29" s="24"/>
      <c r="I29" s="25"/>
      <c r="J29" s="26" t="str">
        <f aca="false">IF(OR(F29="",G29="",H29="",I29=""),"",(H29+I29)-(F29+G29))</f>
        <v/>
      </c>
      <c r="K29" s="27"/>
      <c r="L29" s="28"/>
      <c r="M29" s="29" t="n">
        <f aca="false">IF(Q29="SST",0.314473,IF(Q29="SLT",0.031243,IF(Q29="LST",0.124228,IF(Q29="LLT",0.010189,IF(Q29="LST-OO",0.074671,IF(Q29="LLT-OO",0.011965,IF(Q29="LMT-OO",0.013497,IF(Q29="HST",7.2954,IF(Q29="HLT",0.60795)))))))))</f>
        <v>0</v>
      </c>
      <c r="N29" s="29" t="n">
        <f aca="false">IF(Q29="SST",0.260619,IF(Q29="SLT",0.02188,IF(Q29="LST",0.040676,IF(Q29="LLT",0.003372,IF(Q29="LST-OO",0.037557,IF(Q29="LLT-OO",0.002079,IF(Q29="LMT-OO",0.012499,IF(Q29="HST",0.004293,IF(Q29="HLT",0.0003578)))))))))</f>
        <v>0</v>
      </c>
      <c r="O29" s="30" t="n">
        <f aca="false">IF(Q29="SST",0.087,IF(Q29="SLT",0.087,IF(Q29="LST",0.12,IF(Q29="LLT",0.12,IF(Q29="LST-OO",0.12,IF(Q29="LLT-OO",0.12,IF(Q29="LMT-OO",0.12,IF(Q29="HST",0.07,IF(Q29="HLT",0.07)))))))))</f>
        <v>0</v>
      </c>
      <c r="P29" s="31" t="str">
        <f aca="false">IF(OR(K29="",L29="",Q29=""),"",IF(Q29="HST",M29+N29*((L29+K29)/2),IF(Q29="HLT",M29+N29*((L29+K29)/2),M29+N29*LN((L29+K29)/2))))</f>
        <v/>
      </c>
      <c r="Q29" s="28"/>
      <c r="R29" s="28"/>
      <c r="S29" s="26" t="str">
        <f aca="false">IF(R29="","",IF($K$3="US",IF(LEFT(Q29,1)="S",IF(R29&lt;=4000,1,IF(R29&gt;4000,0.79+(6*R29/100000))),IF(LEFT(Q29,1)="L",IF(R29&lt;=200,1,IF(R29&gt;200,1.005+(4.5526*R29/100000))),IF(LEFT(Q29,1)="H",1))),IF($K$3="SI",IF(LEFT(Q29,1)="S",IF(R29&lt;=1219.51,1,IF(R29&gt;1219.51,0.79+(6*(R29*3.28)/100000))),IF(LEFT(Q29,1)="L",IF(R29&lt;=60.98,1,IF(R29&gt;60.98,1.005+(4.5526*(R29*3.28)/100000))),IF(LEFT(Q29,1)="H",1))))))</f>
        <v/>
      </c>
      <c r="T29" s="32"/>
      <c r="U29" s="33" t="str">
        <f aca="false">IF(OR(Q29=""),"",IF(AM29&lt;0,0,IF(AH29=0,"Review",AM29)))</f>
        <v/>
      </c>
      <c r="V29" s="33" t="str">
        <f aca="false">IF(OR(Q29=""),"",IF(AJ29&lt;0,0,IF(AH29=0,"Review",IF($K$3="US",ROUND(((K29-L29-(AK29*J29))/(J29*P29)-(O29*T29))*S29/AL29,1),ROUND(((K29-L29-(AK29*J29))/(J29*P29)-(O29/8.696*T29))*S29*37/AL29,1)))))</f>
        <v/>
      </c>
      <c r="W29" s="34" t="str">
        <f aca="false">IF(OR(V29="Review",V29=""),"",IF(V29=0,"",(SQRT(SUMSQ((5),(100*1.4/(K29-L29)),(100*0.1/V29)))/100)*V29))</f>
        <v/>
      </c>
      <c r="X29" s="35" t="str">
        <f aca="false">IF(OR(V29="Review",V29=""),"",IF(V29=0,"",W29/V29))</f>
        <v/>
      </c>
      <c r="Y29" s="65"/>
      <c r="Z29" s="47"/>
      <c r="AA29" s="37"/>
      <c r="AB29" s="37"/>
      <c r="AC29" s="37"/>
      <c r="AD29" s="37"/>
      <c r="AE29" s="37"/>
      <c r="AF29" s="37"/>
      <c r="AH29" s="38" t="b">
        <f aca="false">AND(NOT(ISBLANK(F29)),NOT(ISBLANK(H29)),NOT(ISBLANK(K29)),NOT(ISBLANK(L29)),NOT(ISBLANK(Q29)),NOT(ISBLANK(R29)),NOT(ISBLANK(T29)),T29&gt;=0,R29&gt;=0,K29&gt;=0,L29&gt;=0,J29&gt;0)</f>
        <v>0</v>
      </c>
      <c r="AI29" s="39" t="s">
        <v>36</v>
      </c>
      <c r="AJ29" s="40" t="str">
        <f aca="false">IF(AH29=0,"Review",IF($K$3="US",((K29-L29-(AK29*J29))/(J29*P29)-(O29*T29))*S29 / AL29,((K29-L29-(AK29*J29))/(J29*P29)-(O29/8.696*T29))*S29*37/AL29))</f>
        <v>Review</v>
      </c>
      <c r="AK29" s="41" t="n">
        <f aca="false">IF(OR(Q29="SST",Q29="LST",Q29="LST-OO",Q29="HST",Q29="LMT-OO"),0.066667,0.022223)</f>
        <v>0.022223</v>
      </c>
      <c r="AL29" s="42" t="n">
        <f aca="false">IF($S$3="Air",1,IF($S$3="Butane",2.117,IF($S$3="Ethane",1.497,IF($S$3="Natural Gas",1.099,IF($S$3="Propane",1.359)))))</f>
        <v>1.359</v>
      </c>
      <c r="AM29" s="43" t="str">
        <f aca="false">IF(AH29=0,"Review",((V29*0.1814*(IF(ISBLANK(OR(D29,E29)),(H29+I29)-(F29+G29),(H29+I29)-(D29+E29)))/(1-EXP(-0.1814*(IF(ISBLANK(OR(D29,E29)),(H29+I29)-(F29+G29),(H29+I29)-(D29+E29))))))))</f>
        <v>Review</v>
      </c>
      <c r="AN29" s="4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</row>
    <row r="30" customFormat="false" ht="18.1" hidden="false" customHeight="true" outlineLevel="0" collapsed="false">
      <c r="B30" s="23"/>
      <c r="C30" s="65"/>
      <c r="D30" s="24"/>
      <c r="E30" s="25"/>
      <c r="F30" s="24"/>
      <c r="G30" s="25"/>
      <c r="H30" s="24"/>
      <c r="I30" s="25"/>
      <c r="J30" s="26" t="str">
        <f aca="false">IF(OR(F30="",G30="",H30="",I30=""),"",(H30+I30)-(F30+G30))</f>
        <v/>
      </c>
      <c r="K30" s="27"/>
      <c r="L30" s="28"/>
      <c r="M30" s="29" t="n">
        <f aca="false">IF(Q30="SST",0.314473,IF(Q30="SLT",0.031243,IF(Q30="LST",0.124228,IF(Q30="LLT",0.010189,IF(Q30="LST-OO",0.074671,IF(Q30="LLT-OO",0.011965,IF(Q30="LMT-OO",0.013497,IF(Q30="HST",7.2954,IF(Q30="HLT",0.60795)))))))))</f>
        <v>0</v>
      </c>
      <c r="N30" s="29" t="n">
        <f aca="false">IF(Q30="SST",0.260619,IF(Q30="SLT",0.02188,IF(Q30="LST",0.040676,IF(Q30="LLT",0.003372,IF(Q30="LST-OO",0.037557,IF(Q30="LLT-OO",0.002079,IF(Q30="LMT-OO",0.012499,IF(Q30="HST",0.004293,IF(Q30="HLT",0.0003578)))))))))</f>
        <v>0</v>
      </c>
      <c r="O30" s="30" t="n">
        <f aca="false">IF(Q30="SST",0.087,IF(Q30="SLT",0.087,IF(Q30="LST",0.12,IF(Q30="LLT",0.12,IF(Q30="LST-OO",0.12,IF(Q30="LLT-OO",0.12,IF(Q30="LMT-OO",0.12,IF(Q30="HST",0.07,IF(Q30="HLT",0.07)))))))))</f>
        <v>0</v>
      </c>
      <c r="P30" s="31" t="str">
        <f aca="false">IF(OR(K30="",L30="",Q30=""),"",IF(Q30="HST",M30+N30*((L30+K30)/2),IF(Q30="HLT",M30+N30*((L30+K30)/2),M30+N30*LN((L30+K30)/2))))</f>
        <v/>
      </c>
      <c r="Q30" s="28"/>
      <c r="R30" s="28"/>
      <c r="S30" s="26" t="str">
        <f aca="false">IF(R30="","",IF($K$3="US",IF(LEFT(Q30,1)="S",IF(R30&lt;=4000,1,IF(R30&gt;4000,0.79+(6*R30/100000))),IF(LEFT(Q30,1)="L",IF(R30&lt;=200,1,IF(R30&gt;200,1.005+(4.5526*R30/100000))),IF(LEFT(Q30,1)="H",1))),IF($K$3="SI",IF(LEFT(Q30,1)="S",IF(R30&lt;=1219.51,1,IF(R30&gt;1219.51,0.79+(6*(R30*3.28)/100000))),IF(LEFT(Q30,1)="L",IF(R30&lt;=60.98,1,IF(R30&gt;60.98,1.005+(4.5526*(R30*3.28)/100000))),IF(LEFT(Q30,1)="H",1))))))</f>
        <v/>
      </c>
      <c r="T30" s="32"/>
      <c r="U30" s="33" t="str">
        <f aca="false">IF(OR(Q30=""),"",IF(AM30&lt;0,0,IF(AH30=0,"Review",AM30)))</f>
        <v/>
      </c>
      <c r="V30" s="33" t="str">
        <f aca="false">IF(OR(Q30=""),"",IF(AJ30&lt;0,0,IF(AH30=0,"Review",IF($K$3="US",ROUND(((K30-L30-(AK30*J30))/(J30*P30)-(O30*T30))*S30/AL30,1),ROUND(((K30-L30-(AK30*J30))/(J30*P30)-(O30/8.696*T30))*S30*37/AL30,1)))))</f>
        <v/>
      </c>
      <c r="W30" s="34" t="str">
        <f aca="false">IF(OR(V30="Review",V30=""),"",IF(V30=0,"",(SQRT(SUMSQ((5),(100*1.4/(K30-L30)),(100*0.1/V30)))/100)*V30))</f>
        <v/>
      </c>
      <c r="X30" s="35" t="str">
        <f aca="false">IF(OR(V30="Review",V30=""),"",IF(V30=0,"",W30/V30))</f>
        <v/>
      </c>
      <c r="Y30" s="65"/>
      <c r="Z30" s="47"/>
      <c r="AA30" s="37"/>
      <c r="AB30" s="37"/>
      <c r="AC30" s="37"/>
      <c r="AD30" s="37"/>
      <c r="AE30" s="37"/>
      <c r="AF30" s="37"/>
      <c r="AH30" s="38" t="b">
        <f aca="false">AND(NOT(ISBLANK(F30)),NOT(ISBLANK(H30)),NOT(ISBLANK(K30)),NOT(ISBLANK(L30)),NOT(ISBLANK(Q30)),NOT(ISBLANK(R30)),NOT(ISBLANK(T30)),T30&gt;=0,R30&gt;=0,K30&gt;=0,L30&gt;=0,J30&gt;0)</f>
        <v>0</v>
      </c>
      <c r="AI30" s="39" t="s">
        <v>36</v>
      </c>
      <c r="AJ30" s="40" t="str">
        <f aca="false">IF(AH30=0,"Review",IF($K$3="US",((K30-L30-(AK30*J30))/(J30*P30)-(O30*T30))*S30 / AL30,((K30-L30-(AK30*J30))/(J30*P30)-(O30/8.696*T30))*S30*37/AL30))</f>
        <v>Review</v>
      </c>
      <c r="AK30" s="41" t="n">
        <f aca="false">IF(OR(Q30="SST",Q30="LST",Q30="LST-OO",Q30="HST",Q30="LMT-OO"),0.066667,0.022223)</f>
        <v>0.022223</v>
      </c>
      <c r="AL30" s="42" t="n">
        <f aca="false">IF($S$3="Air",1,IF($S$3="Butane",2.117,IF($S$3="Ethane",1.497,IF($S$3="Natural Gas",1.099,IF($S$3="Propane",1.359)))))</f>
        <v>1.359</v>
      </c>
      <c r="AM30" s="43" t="str">
        <f aca="false">IF(AH30=0,"Review",((V30*0.1814*(IF(ISBLANK(OR(D30,E30)),(H30+I30)-(F30+G30),(H30+I30)-(D30+E30)))/(1-EXP(-0.1814*(IF(ISBLANK(OR(D30,E30)),(H30+I30)-(F30+G30),(H30+I30)-(D30+E30))))))))</f>
        <v>Review</v>
      </c>
      <c r="AN30" s="4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</row>
    <row r="31" customFormat="false" ht="18.1" hidden="false" customHeight="true" outlineLevel="0" collapsed="false">
      <c r="B31" s="23"/>
      <c r="C31" s="65"/>
      <c r="D31" s="24"/>
      <c r="E31" s="25"/>
      <c r="F31" s="24"/>
      <c r="G31" s="25"/>
      <c r="H31" s="24"/>
      <c r="I31" s="25"/>
      <c r="J31" s="26" t="str">
        <f aca="false">IF(OR(F31="",G31="",H31="",I31=""),"",(H31+I31)-(F31+G31))</f>
        <v/>
      </c>
      <c r="K31" s="27"/>
      <c r="L31" s="28"/>
      <c r="M31" s="29" t="n">
        <f aca="false">IF(Q31="SST",0.314473,IF(Q31="SLT",0.031243,IF(Q31="LST",0.124228,IF(Q31="LLT",0.010189,IF(Q31="LST-OO",0.074671,IF(Q31="LLT-OO",0.011965,IF(Q31="LMT-OO",0.013497,IF(Q31="HST",7.2954,IF(Q31="HLT",0.60795)))))))))</f>
        <v>0</v>
      </c>
      <c r="N31" s="29" t="n">
        <f aca="false">IF(Q31="SST",0.260619,IF(Q31="SLT",0.02188,IF(Q31="LST",0.040676,IF(Q31="LLT",0.003372,IF(Q31="LST-OO",0.037557,IF(Q31="LLT-OO",0.002079,IF(Q31="LMT-OO",0.012499,IF(Q31="HST",0.004293,IF(Q31="HLT",0.0003578)))))))))</f>
        <v>0</v>
      </c>
      <c r="O31" s="30" t="n">
        <f aca="false">IF(Q31="SST",0.087,IF(Q31="SLT",0.087,IF(Q31="LST",0.12,IF(Q31="LLT",0.12,IF(Q31="LST-OO",0.12,IF(Q31="LLT-OO",0.12,IF(Q31="LMT-OO",0.12,IF(Q31="HST",0.07,IF(Q31="HLT",0.07)))))))))</f>
        <v>0</v>
      </c>
      <c r="P31" s="31" t="str">
        <f aca="false">IF(OR(K31="",L31="",Q31=""),"",IF(Q31="HST",M31+N31*((L31+K31)/2),IF(Q31="HLT",M31+N31*((L31+K31)/2),M31+N31*LN((L31+K31)/2))))</f>
        <v/>
      </c>
      <c r="Q31" s="28"/>
      <c r="R31" s="28"/>
      <c r="S31" s="26" t="str">
        <f aca="false">IF(R31="","",IF($K$3="US",IF(LEFT(Q31,1)="S",IF(R31&lt;=4000,1,IF(R31&gt;4000,0.79+(6*R31/100000))),IF(LEFT(Q31,1)="L",IF(R31&lt;=200,1,IF(R31&gt;200,1.005+(4.5526*R31/100000))),IF(LEFT(Q31,1)="H",1))),IF($K$3="SI",IF(LEFT(Q31,1)="S",IF(R31&lt;=1219.51,1,IF(R31&gt;1219.51,0.79+(6*(R31*3.28)/100000))),IF(LEFT(Q31,1)="L",IF(R31&lt;=60.98,1,IF(R31&gt;60.98,1.005+(4.5526*(R31*3.28)/100000))),IF(LEFT(Q31,1)="H",1))))))</f>
        <v/>
      </c>
      <c r="T31" s="32"/>
      <c r="U31" s="33" t="str">
        <f aca="false">IF(OR(Q31=""),"",IF(AM31&lt;0,0,IF(AH31=0,"Review",AM31)))</f>
        <v/>
      </c>
      <c r="V31" s="33" t="str">
        <f aca="false">IF(OR(Q31=""),"",IF(AJ31&lt;0,0,IF(AH31=0,"Review",IF($K$3="US",ROUND(((K31-L31-(AK31*J31))/(J31*P31)-(O31*T31))*S31/AL31,1),ROUND(((K31-L31-(AK31*J31))/(J31*P31)-(O31/8.696*T31))*S31*37/AL31,1)))))</f>
        <v/>
      </c>
      <c r="W31" s="34" t="str">
        <f aca="false">IF(OR(V31="Review",V31=""),"",IF(V31=0,"",(SQRT(SUMSQ((5),(100*1.4/(K31-L31)),(100*0.1/V31)))/100)*V31))</f>
        <v/>
      </c>
      <c r="X31" s="35" t="str">
        <f aca="false">IF(OR(V31="Review",V31=""),"",IF(V31=0,"",W31/V31))</f>
        <v/>
      </c>
      <c r="Y31" s="65"/>
      <c r="Z31" s="47"/>
      <c r="AA31" s="37"/>
      <c r="AB31" s="37"/>
      <c r="AC31" s="37"/>
      <c r="AD31" s="37"/>
      <c r="AE31" s="37"/>
      <c r="AF31" s="37"/>
      <c r="AH31" s="38" t="b">
        <f aca="false">AND(NOT(ISBLANK(F31)),NOT(ISBLANK(H31)),NOT(ISBLANK(K31)),NOT(ISBLANK(L31)),NOT(ISBLANK(Q31)),NOT(ISBLANK(R31)),NOT(ISBLANK(T31)),T31&gt;=0,R31&gt;=0,K31&gt;=0,L31&gt;=0,J31&gt;0)</f>
        <v>0</v>
      </c>
      <c r="AI31" s="39" t="s">
        <v>36</v>
      </c>
      <c r="AJ31" s="40" t="str">
        <f aca="false">IF(AH31=0,"Review",IF($K$3="US",((K31-L31-(AK31*J31))/(J31*P31)-(O31*T31))*S31 / AL31,((K31-L31-(AK31*J31))/(J31*P31)-(O31/8.696*T31))*S31*37/AL31))</f>
        <v>Review</v>
      </c>
      <c r="AK31" s="41" t="n">
        <f aca="false">IF(OR(Q31="SST",Q31="LST",Q31="LST-OO",Q31="HST",Q31="LMT-OO"),0.066667,0.022223)</f>
        <v>0.022223</v>
      </c>
      <c r="AL31" s="42" t="n">
        <f aca="false">IF($S$3="Air",1,IF($S$3="Butane",2.117,IF($S$3="Ethane",1.497,IF($S$3="Natural Gas",1.099,IF($S$3="Propane",1.359)))))</f>
        <v>1.359</v>
      </c>
      <c r="AM31" s="43" t="str">
        <f aca="false">IF(AH31=0,"Review",((V31*0.1814*(IF(ISBLANK(OR(D31,E31)),(H31+I31)-(F31+G31),(H31+I31)-(D31+E31)))/(1-EXP(-0.1814*(IF(ISBLANK(OR(D31,E31)),(H31+I31)-(F31+G31),(H31+I31)-(D31+E31))))))))</f>
        <v>Review</v>
      </c>
      <c r="AN31" s="4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</row>
    <row r="32" customFormat="false" ht="18.1" hidden="false" customHeight="true" outlineLevel="0" collapsed="false">
      <c r="B32" s="23"/>
      <c r="C32" s="65"/>
      <c r="D32" s="24"/>
      <c r="E32" s="25"/>
      <c r="F32" s="24"/>
      <c r="G32" s="25"/>
      <c r="H32" s="24"/>
      <c r="I32" s="25"/>
      <c r="J32" s="26" t="str">
        <f aca="false">IF(OR(F32="",G32="",H32="",I32=""),"",(H32+I32)-(F32+G32))</f>
        <v/>
      </c>
      <c r="K32" s="27"/>
      <c r="L32" s="28"/>
      <c r="M32" s="29" t="n">
        <f aca="false">IF(Q32="SST",0.314473,IF(Q32="SLT",0.031243,IF(Q32="LST",0.124228,IF(Q32="LLT",0.010189,IF(Q32="LST-OO",0.074671,IF(Q32="LLT-OO",0.011965,IF(Q32="LMT-OO",0.013497,IF(Q32="HST",7.2954,IF(Q32="HLT",0.60795)))))))))</f>
        <v>0</v>
      </c>
      <c r="N32" s="29" t="n">
        <f aca="false">IF(Q32="SST",0.260619,IF(Q32="SLT",0.02188,IF(Q32="LST",0.040676,IF(Q32="LLT",0.003372,IF(Q32="LST-OO",0.037557,IF(Q32="LLT-OO",0.002079,IF(Q32="LMT-OO",0.012499,IF(Q32="HST",0.004293,IF(Q32="HLT",0.0003578)))))))))</f>
        <v>0</v>
      </c>
      <c r="O32" s="30" t="n">
        <f aca="false">IF(Q32="SST",0.087,IF(Q32="SLT",0.087,IF(Q32="LST",0.12,IF(Q32="LLT",0.12,IF(Q32="LST-OO",0.12,IF(Q32="LLT-OO",0.12,IF(Q32="LMT-OO",0.12,IF(Q32="HST",0.07,IF(Q32="HLT",0.07)))))))))</f>
        <v>0</v>
      </c>
      <c r="P32" s="31" t="str">
        <f aca="false">IF(OR(K32="",L32="",Q32=""),"",IF(Q32="HST",M32+N32*((L32+K32)/2),IF(Q32="HLT",M32+N32*((L32+K32)/2),M32+N32*LN((L32+K32)/2))))</f>
        <v/>
      </c>
      <c r="Q32" s="28"/>
      <c r="R32" s="28"/>
      <c r="S32" s="26" t="str">
        <f aca="false">IF(R32="","",IF($K$3="US",IF(LEFT(Q32,1)="S",IF(R32&lt;=4000,1,IF(R32&gt;4000,0.79+(6*R32/100000))),IF(LEFT(Q32,1)="L",IF(R32&lt;=200,1,IF(R32&gt;200,1.005+(4.5526*R32/100000))),IF(LEFT(Q32,1)="H",1))),IF($K$3="SI",IF(LEFT(Q32,1)="S",IF(R32&lt;=1219.51,1,IF(R32&gt;1219.51,0.79+(6*(R32*3.28)/100000))),IF(LEFT(Q32,1)="L",IF(R32&lt;=60.98,1,IF(R32&gt;60.98,1.005+(4.5526*(R32*3.28)/100000))),IF(LEFT(Q32,1)="H",1))))))</f>
        <v/>
      </c>
      <c r="T32" s="32"/>
      <c r="U32" s="33" t="str">
        <f aca="false">IF(OR(Q32=""),"",IF(AM32&lt;0,0,IF(AH32=0,"Review",AM32)))</f>
        <v/>
      </c>
      <c r="V32" s="33" t="str">
        <f aca="false">IF(OR(Q32=""),"",IF(AJ32&lt;0,0,IF(AH32=0,"Review",IF($K$3="US",ROUND(((K32-L32-(AK32*J32))/(J32*P32)-(O32*T32))*S32/AL32,1),ROUND(((K32-L32-(AK32*J32))/(J32*P32)-(O32/8.696*T32))*S32*37/AL32,1)))))</f>
        <v/>
      </c>
      <c r="W32" s="34" t="str">
        <f aca="false">IF(OR(V32="Review",V32=""),"",IF(V32=0,"",(SQRT(SUMSQ((5),(100*1.4/(K32-L32)),(100*0.1/V32)))/100)*V32))</f>
        <v/>
      </c>
      <c r="X32" s="35" t="str">
        <f aca="false">IF(OR(V32="Review",V32=""),"",IF(V32=0,"",W32/V32))</f>
        <v/>
      </c>
      <c r="Y32" s="65"/>
      <c r="Z32" s="47"/>
      <c r="AA32" s="37"/>
      <c r="AB32" s="37"/>
      <c r="AC32" s="37"/>
      <c r="AD32" s="37"/>
      <c r="AE32" s="37"/>
      <c r="AF32" s="37"/>
      <c r="AH32" s="38" t="b">
        <f aca="false">AND(NOT(ISBLANK(F32)),NOT(ISBLANK(H32)),NOT(ISBLANK(K32)),NOT(ISBLANK(L32)),NOT(ISBLANK(Q32)),NOT(ISBLANK(R32)),NOT(ISBLANK(T32)),T32&gt;=0,R32&gt;=0,K32&gt;=0,L32&gt;=0,J32&gt;0)</f>
        <v>0</v>
      </c>
      <c r="AI32" s="39" t="s">
        <v>36</v>
      </c>
      <c r="AJ32" s="40" t="str">
        <f aca="false">IF(AH32=0,"Review",IF($K$3="US",((K32-L32-(AK32*J32))/(J32*P32)-(O32*T32))*S32 / AL32,((K32-L32-(AK32*J32))/(J32*P32)-(O32/8.696*T32))*S32*37/AL32))</f>
        <v>Review</v>
      </c>
      <c r="AK32" s="41" t="n">
        <f aca="false">IF(OR(Q32="SST",Q32="LST",Q32="LST-OO",Q32="HST",Q32="LMT-OO"),0.066667,0.022223)</f>
        <v>0.022223</v>
      </c>
      <c r="AL32" s="42" t="n">
        <f aca="false">IF($S$3="Air",1,IF($S$3="Butane",2.117,IF($S$3="Ethane",1.497,IF($S$3="Natural Gas",1.099,IF($S$3="Propane",1.359)))))</f>
        <v>1.359</v>
      </c>
      <c r="AM32" s="43" t="str">
        <f aca="false">IF(AH32=0,"Review",((V32*0.1814*(IF(ISBLANK(OR(D32,E32)),(H32+I32)-(F32+G32),(H32+I32)-(D32+E32)))/(1-EXP(-0.1814*(IF(ISBLANK(OR(D32,E32)),(H32+I32)-(F32+G32),(H32+I32)-(D32+E32))))))))</f>
        <v>Review</v>
      </c>
      <c r="AN32" s="4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</row>
    <row r="33" customFormat="false" ht="18.1" hidden="false" customHeight="true" outlineLevel="0" collapsed="false">
      <c r="B33" s="23"/>
      <c r="C33" s="65"/>
      <c r="D33" s="24"/>
      <c r="E33" s="25"/>
      <c r="F33" s="24"/>
      <c r="G33" s="25"/>
      <c r="H33" s="24"/>
      <c r="I33" s="25"/>
      <c r="J33" s="26" t="str">
        <f aca="false">IF(OR(F33="",G33="",H33="",I33=""),"",(H33+I33)-(F33+G33))</f>
        <v/>
      </c>
      <c r="K33" s="27"/>
      <c r="L33" s="28"/>
      <c r="M33" s="29" t="n">
        <f aca="false">IF(Q33="SST",0.314473,IF(Q33="SLT",0.031243,IF(Q33="LST",0.124228,IF(Q33="LLT",0.010189,IF(Q33="LST-OO",0.074671,IF(Q33="LLT-OO",0.011965,IF(Q33="LMT-OO",0.013497,IF(Q33="HST",7.2954,IF(Q33="HLT",0.60795)))))))))</f>
        <v>0</v>
      </c>
      <c r="N33" s="29" t="n">
        <f aca="false">IF(Q33="SST",0.260619,IF(Q33="SLT",0.02188,IF(Q33="LST",0.040676,IF(Q33="LLT",0.003372,IF(Q33="LST-OO",0.037557,IF(Q33="LLT-OO",0.002079,IF(Q33="LMT-OO",0.012499,IF(Q33="HST",0.004293,IF(Q33="HLT",0.0003578)))))))))</f>
        <v>0</v>
      </c>
      <c r="O33" s="30" t="n">
        <f aca="false">IF(Q33="SST",0.087,IF(Q33="SLT",0.087,IF(Q33="LST",0.12,IF(Q33="LLT",0.12,IF(Q33="LST-OO",0.12,IF(Q33="LLT-OO",0.12,IF(Q33="LMT-OO",0.12,IF(Q33="HST",0.07,IF(Q33="HLT",0.07)))))))))</f>
        <v>0</v>
      </c>
      <c r="P33" s="31" t="str">
        <f aca="false">IF(OR(K33="",L33="",Q33=""),"",IF(Q33="HST",M33+N33*((L33+K33)/2),IF(Q33="HLT",M33+N33*((L33+K33)/2),M33+N33*LN((L33+K33)/2))))</f>
        <v/>
      </c>
      <c r="Q33" s="28"/>
      <c r="R33" s="28"/>
      <c r="S33" s="26" t="str">
        <f aca="false">IF(R33="","",IF($K$3="US",IF(LEFT(Q33,1)="S",IF(R33&lt;=4000,1,IF(R33&gt;4000,0.79+(6*R33/100000))),IF(LEFT(Q33,1)="L",IF(R33&lt;=200,1,IF(R33&gt;200,1.005+(4.5526*R33/100000))),IF(LEFT(Q33,1)="H",1))),IF($K$3="SI",IF(LEFT(Q33,1)="S",IF(R33&lt;=1219.51,1,IF(R33&gt;1219.51,0.79+(6*(R33*3.28)/100000))),IF(LEFT(Q33,1)="L",IF(R33&lt;=60.98,1,IF(R33&gt;60.98,1.005+(4.5526*(R33*3.28)/100000))),IF(LEFT(Q33,1)="H",1))))))</f>
        <v/>
      </c>
      <c r="T33" s="32"/>
      <c r="U33" s="33" t="str">
        <f aca="false">IF(OR(Q33=""),"",IF(AM33&lt;0,0,IF(AH33=0,"Review",AM33)))</f>
        <v/>
      </c>
      <c r="V33" s="33" t="str">
        <f aca="false">IF(OR(Q33=""),"",IF(AJ33&lt;0,0,IF(AH33=0,"Review",IF($K$3="US",ROUND(((K33-L33-(AK33*J33))/(J33*P33)-(O33*T33))*S33/AL33,1),ROUND(((K33-L33-(AK33*J33))/(J33*P33)-(O33/8.696*T33))*S33*37/AL33,1)))))</f>
        <v/>
      </c>
      <c r="W33" s="34" t="str">
        <f aca="false">IF(OR(V33="Review",V33=""),"",IF(V33=0,"",(SQRT(SUMSQ((5),(100*1.4/(K33-L33)),(100*0.1/V33)))/100)*V33))</f>
        <v/>
      </c>
      <c r="X33" s="35" t="str">
        <f aca="false">IF(OR(V33="Review",V33=""),"",IF(V33=0,"",W33/V33))</f>
        <v/>
      </c>
      <c r="Y33" s="65"/>
      <c r="Z33" s="47"/>
      <c r="AA33" s="37"/>
      <c r="AB33" s="37"/>
      <c r="AC33" s="37"/>
      <c r="AD33" s="37"/>
      <c r="AE33" s="37"/>
      <c r="AF33" s="37"/>
      <c r="AH33" s="38" t="b">
        <f aca="false">AND(NOT(ISBLANK(F33)),NOT(ISBLANK(H33)),NOT(ISBLANK(K33)),NOT(ISBLANK(L33)),NOT(ISBLANK(Q33)),NOT(ISBLANK(R33)),NOT(ISBLANK(T33)),T33&gt;=0,R33&gt;=0,K33&gt;=0,L33&gt;=0,J33&gt;0)</f>
        <v>0</v>
      </c>
      <c r="AI33" s="39" t="s">
        <v>36</v>
      </c>
      <c r="AJ33" s="40" t="str">
        <f aca="false">IF(AH33=0,"Review",IF($K$3="US",((K33-L33-(AK33*J33))/(J33*P33)-(O33*T33))*S33 / AL33,((K33-L33-(AK33*J33))/(J33*P33)-(O33/8.696*T33))*S33*37/AL33))</f>
        <v>Review</v>
      </c>
      <c r="AK33" s="41" t="n">
        <f aca="false">IF(OR(Q33="SST",Q33="LST",Q33="LST-OO",Q33="HST",Q33="LMT-OO"),0.066667,0.022223)</f>
        <v>0.022223</v>
      </c>
      <c r="AL33" s="42" t="n">
        <f aca="false">IF($S$3="Air",1,IF($S$3="Butane",2.117,IF($S$3="Ethane",1.497,IF($S$3="Natural Gas",1.099,IF($S$3="Propane",1.359)))))</f>
        <v>1.359</v>
      </c>
      <c r="AM33" s="43" t="str">
        <f aca="false">IF(AH33=0,"Review",((V33*0.1814*(IF(ISBLANK(OR(D33,E33)),(H33+I33)-(F33+G33),(H33+I33)-(D33+E33)))/(1-EXP(-0.1814*(IF(ISBLANK(OR(D33,E33)),(H33+I33)-(F33+G33),(H33+I33)-(D33+E33))))))))</f>
        <v>Review</v>
      </c>
      <c r="AN33" s="4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</row>
    <row r="34" customFormat="false" ht="18.1" hidden="false" customHeight="true" outlineLevel="0" collapsed="false">
      <c r="B34" s="23"/>
      <c r="C34" s="65"/>
      <c r="D34" s="24"/>
      <c r="E34" s="25"/>
      <c r="F34" s="24"/>
      <c r="G34" s="25"/>
      <c r="H34" s="24"/>
      <c r="I34" s="25"/>
      <c r="J34" s="26" t="str">
        <f aca="false">IF(OR(F34="",G34="",H34="",I34=""),"",(H34+I34)-(F34+G34))</f>
        <v/>
      </c>
      <c r="K34" s="27"/>
      <c r="L34" s="28"/>
      <c r="M34" s="29" t="n">
        <f aca="false">IF(Q34="SST",0.314473,IF(Q34="SLT",0.031243,IF(Q34="LST",0.124228,IF(Q34="LLT",0.010189,IF(Q34="LST-OO",0.074671,IF(Q34="LLT-OO",0.011965,IF(Q34="LMT-OO",0.013497,IF(Q34="HST",7.2954,IF(Q34="HLT",0.60795)))))))))</f>
        <v>0</v>
      </c>
      <c r="N34" s="29" t="n">
        <f aca="false">IF(Q34="SST",0.260619,IF(Q34="SLT",0.02188,IF(Q34="LST",0.040676,IF(Q34="LLT",0.003372,IF(Q34="LST-OO",0.037557,IF(Q34="LLT-OO",0.002079,IF(Q34="LMT-OO",0.012499,IF(Q34="HST",0.004293,IF(Q34="HLT",0.0003578)))))))))</f>
        <v>0</v>
      </c>
      <c r="O34" s="30" t="n">
        <f aca="false">IF(Q34="SST",0.087,IF(Q34="SLT",0.087,IF(Q34="LST",0.12,IF(Q34="LLT",0.12,IF(Q34="LST-OO",0.12,IF(Q34="LLT-OO",0.12,IF(Q34="LMT-OO",0.12,IF(Q34="HST",0.07,IF(Q34="HLT",0.07)))))))))</f>
        <v>0</v>
      </c>
      <c r="P34" s="31" t="str">
        <f aca="false">IF(OR(K34="",L34="",Q34=""),"",IF(Q34="HST",M34+N34*((L34+K34)/2),IF(Q34="HLT",M34+N34*((L34+K34)/2),M34+N34*LN((L34+K34)/2))))</f>
        <v/>
      </c>
      <c r="Q34" s="28"/>
      <c r="R34" s="28"/>
      <c r="S34" s="26" t="str">
        <f aca="false">IF(R34="","",IF($K$3="US",IF(LEFT(Q34,1)="S",IF(R34&lt;=4000,1,IF(R34&gt;4000,0.79+(6*R34/100000))),IF(LEFT(Q34,1)="L",IF(R34&lt;=200,1,IF(R34&gt;200,1.005+(4.5526*R34/100000))),IF(LEFT(Q34,1)="H",1))),IF($K$3="SI",IF(LEFT(Q34,1)="S",IF(R34&lt;=1219.51,1,IF(R34&gt;1219.51,0.79+(6*(R34*3.28)/100000))),IF(LEFT(Q34,1)="L",IF(R34&lt;=60.98,1,IF(R34&gt;60.98,1.005+(4.5526*(R34*3.28)/100000))),IF(LEFT(Q34,1)="H",1))))))</f>
        <v/>
      </c>
      <c r="T34" s="32"/>
      <c r="U34" s="33" t="str">
        <f aca="false">IF(OR(Q34=""),"",IF(AM34&lt;0,0,IF(AH34=0,"Review",AM34)))</f>
        <v/>
      </c>
      <c r="V34" s="33" t="str">
        <f aca="false">IF(OR(Q34=""),"",IF(AJ34&lt;0,0,IF(AH34=0,"Review",IF($K$3="US",ROUND(((K34-L34-(AK34*J34))/(J34*P34)-(O34*T34))*S34/AL34,1),ROUND(((K34-L34-(AK34*J34))/(J34*P34)-(O34/8.696*T34))*S34*37/AL34,1)))))</f>
        <v/>
      </c>
      <c r="W34" s="34" t="str">
        <f aca="false">IF(OR(V34="Review",V34=""),"",IF(V34=0,"",(SQRT(SUMSQ((5),(100*1.4/(K34-L34)),(100*0.1/V34)))/100)*V34))</f>
        <v/>
      </c>
      <c r="X34" s="35" t="str">
        <f aca="false">IF(OR(V34="Review",V34=""),"",IF(V34=0,"",W34/V34))</f>
        <v/>
      </c>
      <c r="Y34" s="65"/>
      <c r="Z34" s="47"/>
      <c r="AA34" s="37"/>
      <c r="AB34" s="37"/>
      <c r="AC34" s="37"/>
      <c r="AD34" s="37"/>
      <c r="AE34" s="37"/>
      <c r="AF34" s="37"/>
      <c r="AH34" s="38" t="b">
        <f aca="false">AND(NOT(ISBLANK(F34)),NOT(ISBLANK(H34)),NOT(ISBLANK(K34)),NOT(ISBLANK(L34)),NOT(ISBLANK(Q34)),NOT(ISBLANK(R34)),NOT(ISBLANK(T34)),T34&gt;=0,R34&gt;=0,K34&gt;=0,L34&gt;=0,J34&gt;0)</f>
        <v>0</v>
      </c>
      <c r="AI34" s="39" t="s">
        <v>36</v>
      </c>
      <c r="AJ34" s="40" t="str">
        <f aca="false">IF(AH34=0,"Review",IF($K$3="US",((K34-L34-(AK34*J34))/(J34*P34)-(O34*T34))*S34 / AL34,((K34-L34-(AK34*J34))/(J34*P34)-(O34/8.696*T34))*S34*37/AL34))</f>
        <v>Review</v>
      </c>
      <c r="AK34" s="41" t="n">
        <f aca="false">IF(OR(Q34="SST",Q34="LST",Q34="LST-OO",Q34="HST",Q34="LMT-OO"),0.066667,0.022223)</f>
        <v>0.022223</v>
      </c>
      <c r="AL34" s="42" t="n">
        <f aca="false">IF($S$3="Air",1,IF($S$3="Butane",2.117,IF($S$3="Ethane",1.497,IF($S$3="Natural Gas",1.099,IF($S$3="Propane",1.359)))))</f>
        <v>1.359</v>
      </c>
      <c r="AM34" s="43" t="str">
        <f aca="false">IF(AH34=0,"Review",((V34*0.1814*(IF(ISBLANK(OR(D34,E34)),(H34+I34)-(F34+G34),(H34+I34)-(D34+E34)))/(1-EXP(-0.1814*(IF(ISBLANK(OR(D34,E34)),(H34+I34)-(F34+G34),(H34+I34)-(D34+E34))))))))</f>
        <v>Review</v>
      </c>
      <c r="AN34" s="4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</row>
    <row r="35" customFormat="false" ht="18.1" hidden="false" customHeight="true" outlineLevel="0" collapsed="false">
      <c r="B35" s="23"/>
      <c r="C35" s="65"/>
      <c r="D35" s="24"/>
      <c r="E35" s="25"/>
      <c r="F35" s="24"/>
      <c r="G35" s="25"/>
      <c r="H35" s="24"/>
      <c r="I35" s="25"/>
      <c r="J35" s="26" t="str">
        <f aca="false">IF(OR(F35="",G35="",H35="",I35=""),"",(H35+I35)-(F35+G35))</f>
        <v/>
      </c>
      <c r="K35" s="27"/>
      <c r="L35" s="28"/>
      <c r="M35" s="29" t="n">
        <f aca="false">IF(Q35="SST",0.314473,IF(Q35="SLT",0.031243,IF(Q35="LST",0.124228,IF(Q35="LLT",0.010189,IF(Q35="LST-OO",0.074671,IF(Q35="LLT-OO",0.011965,IF(Q35="LMT-OO",0.013497,IF(Q35="HST",7.2954,IF(Q35="HLT",0.60795)))))))))</f>
        <v>0</v>
      </c>
      <c r="N35" s="29" t="n">
        <f aca="false">IF(Q35="SST",0.260619,IF(Q35="SLT",0.02188,IF(Q35="LST",0.040676,IF(Q35="LLT",0.003372,IF(Q35="LST-OO",0.037557,IF(Q35="LLT-OO",0.002079,IF(Q35="LMT-OO",0.012499,IF(Q35="HST",0.004293,IF(Q35="HLT",0.0003578)))))))))</f>
        <v>0</v>
      </c>
      <c r="O35" s="30" t="n">
        <f aca="false">IF(Q35="SST",0.087,IF(Q35="SLT",0.087,IF(Q35="LST",0.12,IF(Q35="LLT",0.12,IF(Q35="LST-OO",0.12,IF(Q35="LLT-OO",0.12,IF(Q35="LMT-OO",0.12,IF(Q35="HST",0.07,IF(Q35="HLT",0.07)))))))))</f>
        <v>0</v>
      </c>
      <c r="P35" s="31" t="str">
        <f aca="false">IF(OR(K35="",L35="",Q35=""),"",IF(Q35="HST",M35+N35*((L35+K35)/2),IF(Q35="HLT",M35+N35*((L35+K35)/2),M35+N35*LN((L35+K35)/2))))</f>
        <v/>
      </c>
      <c r="Q35" s="28"/>
      <c r="R35" s="28"/>
      <c r="S35" s="26" t="str">
        <f aca="false">IF(R35="","",IF($K$3="US",IF(LEFT(Q35,1)="S",IF(R35&lt;=4000,1,IF(R35&gt;4000,0.79+(6*R35/100000))),IF(LEFT(Q35,1)="L",IF(R35&lt;=200,1,IF(R35&gt;200,1.005+(4.5526*R35/100000))),IF(LEFT(Q35,1)="H",1))),IF($K$3="SI",IF(LEFT(Q35,1)="S",IF(R35&lt;=1219.51,1,IF(R35&gt;1219.51,0.79+(6*(R35*3.28)/100000))),IF(LEFT(Q35,1)="L",IF(R35&lt;=60.98,1,IF(R35&gt;60.98,1.005+(4.5526*(R35*3.28)/100000))),IF(LEFT(Q35,1)="H",1))))))</f>
        <v/>
      </c>
      <c r="T35" s="32"/>
      <c r="U35" s="33" t="str">
        <f aca="false">IF(OR(Q35=""),"",IF(AM35&lt;0,0,IF(AH35=0,"Review",AM35)))</f>
        <v/>
      </c>
      <c r="V35" s="33" t="str">
        <f aca="false">IF(OR(Q35=""),"",IF(AJ35&lt;0,0,IF(AH35=0,"Review",IF($K$3="US",ROUND(((K35-L35-(AK35*J35))/(J35*P35)-(O35*T35))*S35/AL35,1),ROUND(((K35-L35-(AK35*J35))/(J35*P35)-(O35/8.696*T35))*S35*37/AL35,1)))))</f>
        <v/>
      </c>
      <c r="W35" s="34" t="str">
        <f aca="false">IF(OR(V35="Review",V35=""),"",IF(V35=0,"",(SQRT(SUMSQ((5),(100*1.4/(K35-L35)),(100*0.1/V35)))/100)*V35))</f>
        <v/>
      </c>
      <c r="X35" s="35" t="str">
        <f aca="false">IF(OR(V35="Review",V35=""),"",IF(V35=0,"",W35/V35))</f>
        <v/>
      </c>
      <c r="Y35" s="65"/>
      <c r="Z35" s="47"/>
      <c r="AA35" s="37"/>
      <c r="AB35" s="37"/>
      <c r="AC35" s="37"/>
      <c r="AD35" s="37"/>
      <c r="AE35" s="37"/>
      <c r="AF35" s="37"/>
      <c r="AH35" s="38" t="b">
        <f aca="false">AND(NOT(ISBLANK(F35)),NOT(ISBLANK(H35)),NOT(ISBLANK(K35)),NOT(ISBLANK(L35)),NOT(ISBLANK(Q35)),NOT(ISBLANK(R35)),NOT(ISBLANK(T35)),T35&gt;=0,R35&gt;=0,K35&gt;=0,L35&gt;=0,J35&gt;0)</f>
        <v>0</v>
      </c>
      <c r="AI35" s="39" t="s">
        <v>36</v>
      </c>
      <c r="AJ35" s="40" t="str">
        <f aca="false">IF(AH35=0,"Review",IF($K$3="US",((K35-L35-(AK35*J35))/(J35*P35)-(O35*T35))*S35 / AL35,((K35-L35-(AK35*J35))/(J35*P35)-(O35/8.696*T35))*S35*37/AL35))</f>
        <v>Review</v>
      </c>
      <c r="AK35" s="41" t="n">
        <f aca="false">IF(OR(Q35="SST",Q35="LST",Q35="LST-OO",Q35="HST",Q35="LMT-OO"),0.066667,0.022223)</f>
        <v>0.022223</v>
      </c>
      <c r="AL35" s="42" t="n">
        <f aca="false">IF($S$3="Air",1,IF($S$3="Butane",2.117,IF($S$3="Ethane",1.497,IF($S$3="Natural Gas",1.099,IF($S$3="Propane",1.359)))))</f>
        <v>1.359</v>
      </c>
      <c r="AM35" s="43" t="str">
        <f aca="false">IF(AH35=0,"Review",((V35*0.1814*(IF(ISBLANK(OR(D35,E35)),(H35+I35)-(F35+G35),(H35+I35)-(D35+E35)))/(1-EXP(-0.1814*(IF(ISBLANK(OR(D35,E35)),(H35+I35)-(F35+G35),(H35+I35)-(D35+E35))))))))</f>
        <v>Review</v>
      </c>
      <c r="AN35" s="4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</row>
    <row r="36" customFormat="false" ht="18.1" hidden="false" customHeight="true" outlineLevel="0" collapsed="false">
      <c r="B36" s="23"/>
      <c r="C36" s="65"/>
      <c r="D36" s="24"/>
      <c r="E36" s="25"/>
      <c r="F36" s="24"/>
      <c r="G36" s="25"/>
      <c r="H36" s="24"/>
      <c r="I36" s="25"/>
      <c r="J36" s="26" t="str">
        <f aca="false">IF(OR(F36="",G36="",H36="",I36=""),"",(H36+I36)-(F36+G36))</f>
        <v/>
      </c>
      <c r="K36" s="27"/>
      <c r="L36" s="28"/>
      <c r="M36" s="29" t="n">
        <f aca="false">IF(Q36="SST",0.314473,IF(Q36="SLT",0.031243,IF(Q36="LST",0.124228,IF(Q36="LLT",0.010189,IF(Q36="LST-OO",0.074671,IF(Q36="LLT-OO",0.011965,IF(Q36="LMT-OO",0.013497,IF(Q36="HST",7.2954,IF(Q36="HLT",0.60795)))))))))</f>
        <v>0</v>
      </c>
      <c r="N36" s="29" t="n">
        <f aca="false">IF(Q36="SST",0.260619,IF(Q36="SLT",0.02188,IF(Q36="LST",0.040676,IF(Q36="LLT",0.003372,IF(Q36="LST-OO",0.037557,IF(Q36="LLT-OO",0.002079,IF(Q36="LMT-OO",0.012499,IF(Q36="HST",0.004293,IF(Q36="HLT",0.0003578)))))))))</f>
        <v>0</v>
      </c>
      <c r="O36" s="30" t="n">
        <f aca="false">IF(Q36="SST",0.087,IF(Q36="SLT",0.087,IF(Q36="LST",0.12,IF(Q36="LLT",0.12,IF(Q36="LST-OO",0.12,IF(Q36="LLT-OO",0.12,IF(Q36="LMT-OO",0.12,IF(Q36="HST",0.07,IF(Q36="HLT",0.07)))))))))</f>
        <v>0</v>
      </c>
      <c r="P36" s="31" t="str">
        <f aca="false">IF(OR(K36="",L36="",Q36=""),"",IF(Q36="HST",M36+N36*((L36+K36)/2),IF(Q36="HLT",M36+N36*((L36+K36)/2),M36+N36*LN((L36+K36)/2))))</f>
        <v/>
      </c>
      <c r="Q36" s="28"/>
      <c r="R36" s="28"/>
      <c r="S36" s="26" t="str">
        <f aca="false">IF(R36="","",IF($K$3="US",IF(LEFT(Q36,1)="S",IF(R36&lt;=4000,1,IF(R36&gt;4000,0.79+(6*R36/100000))),IF(LEFT(Q36,1)="L",IF(R36&lt;=200,1,IF(R36&gt;200,1.005+(4.5526*R36/100000))),IF(LEFT(Q36,1)="H",1))),IF($K$3="SI",IF(LEFT(Q36,1)="S",IF(R36&lt;=1219.51,1,IF(R36&gt;1219.51,0.79+(6*(R36*3.28)/100000))),IF(LEFT(Q36,1)="L",IF(R36&lt;=60.98,1,IF(R36&gt;60.98,1.005+(4.5526*(R36*3.28)/100000))),IF(LEFT(Q36,1)="H",1))))))</f>
        <v/>
      </c>
      <c r="T36" s="32"/>
      <c r="U36" s="33" t="str">
        <f aca="false">IF(OR(Q36=""),"",IF(AM36&lt;0,0,IF(AH36=0,"Review",AM36)))</f>
        <v/>
      </c>
      <c r="V36" s="33" t="str">
        <f aca="false">IF(OR(Q36=""),"",IF(AJ36&lt;0,0,IF(AH36=0,"Review",IF($K$3="US",ROUND(((K36-L36-(AK36*J36))/(J36*P36)-(O36*T36))*S36/AL36,1),ROUND(((K36-L36-(AK36*J36))/(J36*P36)-(O36/8.696*T36))*S36*37/AL36,1)))))</f>
        <v/>
      </c>
      <c r="W36" s="34" t="str">
        <f aca="false">IF(OR(V36="Review",V36=""),"",IF(V36=0,"",(SQRT(SUMSQ((5),(100*1.4/(K36-L36)),(100*0.1/V36)))/100)*V36))</f>
        <v/>
      </c>
      <c r="X36" s="35" t="str">
        <f aca="false">IF(OR(V36="Review",V36=""),"",IF(V36=0,"",W36/V36))</f>
        <v/>
      </c>
      <c r="Y36" s="65"/>
      <c r="Z36" s="47"/>
      <c r="AA36" s="37"/>
      <c r="AB36" s="37"/>
      <c r="AC36" s="37"/>
      <c r="AD36" s="37"/>
      <c r="AE36" s="37"/>
      <c r="AF36" s="37"/>
      <c r="AH36" s="38" t="b">
        <f aca="false">AND(NOT(ISBLANK(F36)),NOT(ISBLANK(H36)),NOT(ISBLANK(K36)),NOT(ISBLANK(L36)),NOT(ISBLANK(Q36)),NOT(ISBLANK(R36)),NOT(ISBLANK(T36)),T36&gt;=0,R36&gt;=0,K36&gt;=0,L36&gt;=0,J36&gt;0)</f>
        <v>0</v>
      </c>
      <c r="AI36" s="39" t="s">
        <v>36</v>
      </c>
      <c r="AJ36" s="40" t="str">
        <f aca="false">IF(AH36=0,"Review",IF($K$3="US",((K36-L36-(AK36*J36))/(J36*P36)-(O36*T36))*S36 / AL36,((K36-L36-(AK36*J36))/(J36*P36)-(O36/8.696*T36))*S36*37/AL36))</f>
        <v>Review</v>
      </c>
      <c r="AK36" s="41" t="n">
        <f aca="false">IF(OR(Q36="SST",Q36="LST",Q36="LST-OO",Q36="HST",Q36="LMT-OO"),0.066667,0.022223)</f>
        <v>0.022223</v>
      </c>
      <c r="AL36" s="42" t="n">
        <f aca="false">IF($S$3="Air",1,IF($S$3="Butane",2.117,IF($S$3="Ethane",1.497,IF($S$3="Natural Gas",1.099,IF($S$3="Propane",1.359)))))</f>
        <v>1.359</v>
      </c>
      <c r="AM36" s="43" t="str">
        <f aca="false">IF(AH36=0,"Review",((V36*0.1814*(IF(ISBLANK(OR(D36,E36)),(H36+I36)-(F36+G36),(H36+I36)-(D36+E36)))/(1-EXP(-0.1814*(IF(ISBLANK(OR(D36,E36)),(H36+I36)-(F36+G36),(H36+I36)-(D36+E36))))))))</f>
        <v>Review</v>
      </c>
      <c r="AN36" s="4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customFormat="false" ht="18.1" hidden="false" customHeight="true" outlineLevel="0" collapsed="false">
      <c r="B37" s="23"/>
      <c r="C37" s="65"/>
      <c r="D37" s="24"/>
      <c r="E37" s="25"/>
      <c r="F37" s="24"/>
      <c r="G37" s="25"/>
      <c r="H37" s="24"/>
      <c r="I37" s="25"/>
      <c r="J37" s="26" t="str">
        <f aca="false">IF(OR(F37="",G37="",H37="",I37=""),"",(H37+I37)-(F37+G37))</f>
        <v/>
      </c>
      <c r="K37" s="27"/>
      <c r="L37" s="28"/>
      <c r="M37" s="29" t="n">
        <f aca="false">IF(Q37="SST",0.314473,IF(Q37="SLT",0.031243,IF(Q37="LST",0.124228,IF(Q37="LLT",0.010189,IF(Q37="LST-OO",0.074671,IF(Q37="LLT-OO",0.011965,IF(Q37="LMT-OO",0.013497,IF(Q37="HST",7.2954,IF(Q37="HLT",0.60795)))))))))</f>
        <v>0</v>
      </c>
      <c r="N37" s="29" t="n">
        <f aca="false">IF(Q37="SST",0.260619,IF(Q37="SLT",0.02188,IF(Q37="LST",0.040676,IF(Q37="LLT",0.003372,IF(Q37="LST-OO",0.037557,IF(Q37="LLT-OO",0.002079,IF(Q37="LMT-OO",0.012499,IF(Q37="HST",0.004293,IF(Q37="HLT",0.0003578)))))))))</f>
        <v>0</v>
      </c>
      <c r="O37" s="30" t="n">
        <f aca="false">IF(Q37="SST",0.087,IF(Q37="SLT",0.087,IF(Q37="LST",0.12,IF(Q37="LLT",0.12,IF(Q37="LST-OO",0.12,IF(Q37="LLT-OO",0.12,IF(Q37="LMT-OO",0.12,IF(Q37="HST",0.07,IF(Q37="HLT",0.07)))))))))</f>
        <v>0</v>
      </c>
      <c r="P37" s="31" t="str">
        <f aca="false">IF(OR(K37="",L37="",Q37=""),"",IF(Q37="HST",M37+N37*((L37+K37)/2),IF(Q37="HLT",M37+N37*((L37+K37)/2),M37+N37*LN((L37+K37)/2))))</f>
        <v/>
      </c>
      <c r="Q37" s="28"/>
      <c r="R37" s="28"/>
      <c r="S37" s="26" t="str">
        <f aca="false">IF(R37="","",IF($K$3="US",IF(LEFT(Q37,1)="S",IF(R37&lt;=4000,1,IF(R37&gt;4000,0.79+(6*R37/100000))),IF(LEFT(Q37,1)="L",IF(R37&lt;=200,1,IF(R37&gt;200,1.005+(4.5526*R37/100000))),IF(LEFT(Q37,1)="H",1))),IF($K$3="SI",IF(LEFT(Q37,1)="S",IF(R37&lt;=1219.51,1,IF(R37&gt;1219.51,0.79+(6*(R37*3.28)/100000))),IF(LEFT(Q37,1)="L",IF(R37&lt;=60.98,1,IF(R37&gt;60.98,1.005+(4.5526*(R37*3.28)/100000))),IF(LEFT(Q37,1)="H",1))))))</f>
        <v/>
      </c>
      <c r="T37" s="32"/>
      <c r="U37" s="33" t="str">
        <f aca="false">IF(OR(Q37=""),"",IF(AM37&lt;0,0,IF(AH37=0,"Review",AM37)))</f>
        <v/>
      </c>
      <c r="V37" s="33" t="str">
        <f aca="false">IF(OR(Q37=""),"",IF(AJ37&lt;0,0,IF(AH37=0,"Review",IF($K$3="US",ROUND(((K37-L37-(AK37*J37))/(J37*P37)-(O37*T37))*S37/AL37,1),ROUND(((K37-L37-(AK37*J37))/(J37*P37)-(O37/8.696*T37))*S37*37/AL37,1)))))</f>
        <v/>
      </c>
      <c r="W37" s="34" t="str">
        <f aca="false">IF(OR(V37="Review",V37=""),"",IF(V37=0,"",(SQRT(SUMSQ((5),(100*1.4/(K37-L37)),(100*0.1/V37)))/100)*V37))</f>
        <v/>
      </c>
      <c r="X37" s="35" t="str">
        <f aca="false">IF(OR(V37="Review",V37=""),"",IF(V37=0,"",W37/V37))</f>
        <v/>
      </c>
      <c r="Y37" s="65"/>
      <c r="Z37" s="47"/>
      <c r="AA37" s="37"/>
      <c r="AB37" s="37"/>
      <c r="AC37" s="37"/>
      <c r="AD37" s="37"/>
      <c r="AE37" s="37"/>
      <c r="AF37" s="37"/>
      <c r="AH37" s="38" t="b">
        <f aca="false">AND(NOT(ISBLANK(F37)),NOT(ISBLANK(H37)),NOT(ISBLANK(K37)),NOT(ISBLANK(L37)),NOT(ISBLANK(Q37)),NOT(ISBLANK(R37)),NOT(ISBLANK(T37)),T37&gt;=0,R37&gt;=0,K37&gt;=0,L37&gt;=0,J37&gt;0)</f>
        <v>0</v>
      </c>
      <c r="AI37" s="39" t="s">
        <v>36</v>
      </c>
      <c r="AJ37" s="40" t="str">
        <f aca="false">IF(AH37=0,"Review",IF($K$3="US",((K37-L37-(AK37*J37))/(J37*P37)-(O37*T37))*S37 / AL37,((K37-L37-(AK37*J37))/(J37*P37)-(O37/8.696*T37))*S37*37/AL37))</f>
        <v>Review</v>
      </c>
      <c r="AK37" s="41" t="n">
        <f aca="false">IF(OR(Q37="SST",Q37="LST",Q37="LST-OO",Q37="HST",Q37="LMT-OO"),0.066667,0.022223)</f>
        <v>0.022223</v>
      </c>
      <c r="AL37" s="42" t="n">
        <f aca="false">IF($S$3="Air",1,IF($S$3="Butane",2.117,IF($S$3="Ethane",1.497,IF($S$3="Natural Gas",1.099,IF($S$3="Propane",1.359)))))</f>
        <v>1.359</v>
      </c>
      <c r="AM37" s="43" t="str">
        <f aca="false">IF(AH37=0,"Review",((V37*0.1814*(IF(ISBLANK(OR(D37,E37)),(H37+I37)-(F37+G37),(H37+I37)-(D37+E37)))/(1-EXP(-0.1814*(IF(ISBLANK(OR(D37,E37)),(H37+I37)-(F37+G37),(H37+I37)-(D37+E37))))))))</f>
        <v>Review</v>
      </c>
      <c r="AN37" s="4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</row>
    <row r="38" customFormat="false" ht="18.1" hidden="false" customHeight="true" outlineLevel="0" collapsed="false">
      <c r="B38" s="23"/>
      <c r="C38" s="65"/>
      <c r="D38" s="24"/>
      <c r="E38" s="25"/>
      <c r="F38" s="24"/>
      <c r="G38" s="25"/>
      <c r="H38" s="24"/>
      <c r="I38" s="25"/>
      <c r="J38" s="26" t="str">
        <f aca="false">IF(OR(F38="",G38="",H38="",I38=""),"",(H38+I38)-(F38+G38))</f>
        <v/>
      </c>
      <c r="K38" s="27"/>
      <c r="L38" s="28"/>
      <c r="M38" s="29" t="n">
        <f aca="false">IF(Q38="SST",0.314473,IF(Q38="SLT",0.031243,IF(Q38="LST",0.124228,IF(Q38="LLT",0.010189,IF(Q38="LST-OO",0.074671,IF(Q38="LLT-OO",0.011965,IF(Q38="LMT-OO",0.013497,IF(Q38="HST",7.2954,IF(Q38="HLT",0.60795)))))))))</f>
        <v>0</v>
      </c>
      <c r="N38" s="29" t="n">
        <f aca="false">IF(Q38="SST",0.260619,IF(Q38="SLT",0.02188,IF(Q38="LST",0.040676,IF(Q38="LLT",0.003372,IF(Q38="LST-OO",0.037557,IF(Q38="LLT-OO",0.002079,IF(Q38="LMT-OO",0.012499,IF(Q38="HST",0.004293,IF(Q38="HLT",0.0003578)))))))))</f>
        <v>0</v>
      </c>
      <c r="O38" s="30" t="n">
        <f aca="false">IF(Q38="SST",0.087,IF(Q38="SLT",0.087,IF(Q38="LST",0.12,IF(Q38="LLT",0.12,IF(Q38="LST-OO",0.12,IF(Q38="LLT-OO",0.12,IF(Q38="LMT-OO",0.12,IF(Q38="HST",0.07,IF(Q38="HLT",0.07)))))))))</f>
        <v>0</v>
      </c>
      <c r="P38" s="31" t="str">
        <f aca="false">IF(OR(K38="",L38="",Q38=""),"",IF(Q38="HST",M38+N38*((L38+K38)/2),IF(Q38="HLT",M38+N38*((L38+K38)/2),M38+N38*LN((L38+K38)/2))))</f>
        <v/>
      </c>
      <c r="Q38" s="28"/>
      <c r="R38" s="28"/>
      <c r="S38" s="26" t="str">
        <f aca="false">IF(R38="","",IF($K$3="US",IF(LEFT(Q38,1)="S",IF(R38&lt;=4000,1,IF(R38&gt;4000,0.79+(6*R38/100000))),IF(LEFT(Q38,1)="L",IF(R38&lt;=200,1,IF(R38&gt;200,1.005+(4.5526*R38/100000))),IF(LEFT(Q38,1)="H",1))),IF($K$3="SI",IF(LEFT(Q38,1)="S",IF(R38&lt;=1219.51,1,IF(R38&gt;1219.51,0.79+(6*(R38*3.28)/100000))),IF(LEFT(Q38,1)="L",IF(R38&lt;=60.98,1,IF(R38&gt;60.98,1.005+(4.5526*(R38*3.28)/100000))),IF(LEFT(Q38,1)="H",1))))))</f>
        <v/>
      </c>
      <c r="T38" s="32"/>
      <c r="U38" s="33" t="str">
        <f aca="false">IF(OR(Q38=""),"",IF(AM38&lt;0,0,IF(AH38=0,"Review",AM38)))</f>
        <v/>
      </c>
      <c r="V38" s="33" t="str">
        <f aca="false">IF(OR(Q38=""),"",IF(AJ38&lt;0,0,IF(AH38=0,"Review",IF($K$3="US",ROUND(((K38-L38-(AK38*J38))/(J38*P38)-(O38*T38))*S38/AL38,1),ROUND(((K38-L38-(AK38*J38))/(J38*P38)-(O38/8.696*T38))*S38*37/AL38,1)))))</f>
        <v/>
      </c>
      <c r="W38" s="34" t="str">
        <f aca="false">IF(OR(V38="Review",V38=""),"",IF(V38=0,"",(SQRT(SUMSQ((5),(100*1.4/(K38-L38)),(100*0.1/V38)))/100)*V38))</f>
        <v/>
      </c>
      <c r="X38" s="35" t="str">
        <f aca="false">IF(OR(V38="Review",V38=""),"",IF(V38=0,"",W38/V38))</f>
        <v/>
      </c>
      <c r="Y38" s="65"/>
      <c r="Z38" s="47"/>
      <c r="AA38" s="37"/>
      <c r="AB38" s="37"/>
      <c r="AC38" s="37"/>
      <c r="AD38" s="37"/>
      <c r="AE38" s="37"/>
      <c r="AF38" s="37"/>
      <c r="AH38" s="38" t="b">
        <f aca="false">AND(NOT(ISBLANK(F38)),NOT(ISBLANK(H38)),NOT(ISBLANK(K38)),NOT(ISBLANK(L38)),NOT(ISBLANK(Q38)),NOT(ISBLANK(R38)),NOT(ISBLANK(T38)),T38&gt;=0,R38&gt;=0,K38&gt;=0,L38&gt;=0,J38&gt;0)</f>
        <v>0</v>
      </c>
      <c r="AI38" s="39" t="s">
        <v>36</v>
      </c>
      <c r="AJ38" s="40" t="str">
        <f aca="false">IF(AH38=0,"Review",IF($K$3="US",((K38-L38-(AK38*J38))/(J38*P38)-(O38*T38))*S38 / AL38,((K38-L38-(AK38*J38))/(J38*P38)-(O38/8.696*T38))*S38*37/AL38))</f>
        <v>Review</v>
      </c>
      <c r="AK38" s="41" t="n">
        <f aca="false">IF(OR(Q38="SST",Q38="LST",Q38="LST-OO",Q38="HST",Q38="LMT-OO"),0.066667,0.022223)</f>
        <v>0.022223</v>
      </c>
      <c r="AL38" s="42" t="n">
        <f aca="false">IF($S$3="Air",1,IF($S$3="Butane",2.117,IF($S$3="Ethane",1.497,IF($S$3="Natural Gas",1.099,IF($S$3="Propane",1.359)))))</f>
        <v>1.359</v>
      </c>
      <c r="AM38" s="43" t="str">
        <f aca="false">IF(AH38=0,"Review",((V38*0.1814*(IF(ISBLANK(OR(D38,E38)),(H38+I38)-(F38+G38),(H38+I38)-(D38+E38)))/(1-EXP(-0.1814*(IF(ISBLANK(OR(D38,E38)),(H38+I38)-(F38+G38),(H38+I38)-(D38+E38))))))))</f>
        <v>Review</v>
      </c>
      <c r="AN38" s="4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customFormat="false" ht="18.1" hidden="false" customHeight="true" outlineLevel="0" collapsed="false">
      <c r="B39" s="23"/>
      <c r="C39" s="65"/>
      <c r="D39" s="24"/>
      <c r="E39" s="25"/>
      <c r="F39" s="24"/>
      <c r="G39" s="25"/>
      <c r="H39" s="24"/>
      <c r="I39" s="25"/>
      <c r="J39" s="26" t="str">
        <f aca="false">IF(OR(F39="",G39="",H39="",I39=""),"",(H39+I39)-(F39+G39))</f>
        <v/>
      </c>
      <c r="K39" s="27"/>
      <c r="L39" s="28"/>
      <c r="M39" s="29" t="n">
        <f aca="false">IF(Q39="SST",0.314473,IF(Q39="SLT",0.031243,IF(Q39="LST",0.124228,IF(Q39="LLT",0.010189,IF(Q39="LST-OO",0.074671,IF(Q39="LLT-OO",0.011965,IF(Q39="LMT-OO",0.013497,IF(Q39="HST",7.2954,IF(Q39="HLT",0.60795)))))))))</f>
        <v>0</v>
      </c>
      <c r="N39" s="29" t="n">
        <f aca="false">IF(Q39="SST",0.260619,IF(Q39="SLT",0.02188,IF(Q39="LST",0.040676,IF(Q39="LLT",0.003372,IF(Q39="LST-OO",0.037557,IF(Q39="LLT-OO",0.002079,IF(Q39="LMT-OO",0.012499,IF(Q39="HST",0.004293,IF(Q39="HLT",0.0003578)))))))))</f>
        <v>0</v>
      </c>
      <c r="O39" s="30" t="n">
        <f aca="false">IF(Q39="SST",0.087,IF(Q39="SLT",0.087,IF(Q39="LST",0.12,IF(Q39="LLT",0.12,IF(Q39="LST-OO",0.12,IF(Q39="LLT-OO",0.12,IF(Q39="LMT-OO",0.12,IF(Q39="HST",0.07,IF(Q39="HLT",0.07)))))))))</f>
        <v>0</v>
      </c>
      <c r="P39" s="31" t="str">
        <f aca="false">IF(OR(K39="",L39="",Q39=""),"",IF(Q39="HST",M39+N39*((L39+K39)/2),IF(Q39="HLT",M39+N39*((L39+K39)/2),M39+N39*LN((L39+K39)/2))))</f>
        <v/>
      </c>
      <c r="Q39" s="28"/>
      <c r="R39" s="28"/>
      <c r="S39" s="26" t="str">
        <f aca="false">IF(R39="","",IF($K$3="US",IF(LEFT(Q39,1)="S",IF(R39&lt;=4000,1,IF(R39&gt;4000,0.79+(6*R39/100000))),IF(LEFT(Q39,1)="L",IF(R39&lt;=200,1,IF(R39&gt;200,1.005+(4.5526*R39/100000))),IF(LEFT(Q39,1)="H",1))),IF($K$3="SI",IF(LEFT(Q39,1)="S",IF(R39&lt;=1219.51,1,IF(R39&gt;1219.51,0.79+(6*(R39*3.28)/100000))),IF(LEFT(Q39,1)="L",IF(R39&lt;=60.98,1,IF(R39&gt;60.98,1.005+(4.5526*(R39*3.28)/100000))),IF(LEFT(Q39,1)="H",1))))))</f>
        <v/>
      </c>
      <c r="T39" s="32"/>
      <c r="U39" s="33" t="str">
        <f aca="false">IF(OR(Q39=""),"",IF(AM39&lt;0,0,IF(AH39=0,"Review",AM39)))</f>
        <v/>
      </c>
      <c r="V39" s="33" t="str">
        <f aca="false">IF(OR(Q39=""),"",IF(AJ39&lt;0,0,IF(AH39=0,"Review",IF($K$3="US",ROUND(((K39-L39-(AK39*J39))/(J39*P39)-(O39*T39))*S39/AL39,1),ROUND(((K39-L39-(AK39*J39))/(J39*P39)-(O39/8.696*T39))*S39*37/AL39,1)))))</f>
        <v/>
      </c>
      <c r="W39" s="34" t="str">
        <f aca="false">IF(OR(V39="Review",V39=""),"",IF(V39=0,"",(SQRT(SUMSQ((5),(100*1.4/(K39-L39)),(100*0.1/V39)))/100)*V39))</f>
        <v/>
      </c>
      <c r="X39" s="35" t="str">
        <f aca="false">IF(OR(V39="Review",V39=""),"",IF(V39=0,"",W39/V39))</f>
        <v/>
      </c>
      <c r="Y39" s="65"/>
      <c r="Z39" s="47"/>
      <c r="AA39" s="37"/>
      <c r="AB39" s="37"/>
      <c r="AC39" s="37"/>
      <c r="AD39" s="37"/>
      <c r="AE39" s="37"/>
      <c r="AF39" s="37"/>
      <c r="AH39" s="38" t="b">
        <f aca="false">AND(NOT(ISBLANK(F39)),NOT(ISBLANK(H39)),NOT(ISBLANK(K39)),NOT(ISBLANK(L39)),NOT(ISBLANK(Q39)),NOT(ISBLANK(R39)),NOT(ISBLANK(T39)),T39&gt;=0,R39&gt;=0,K39&gt;=0,L39&gt;=0,J39&gt;0)</f>
        <v>0</v>
      </c>
      <c r="AI39" s="39" t="s">
        <v>36</v>
      </c>
      <c r="AJ39" s="40" t="str">
        <f aca="false">IF(AH39=0,"Review",IF($K$3="US",((K39-L39-(AK39*J39))/(J39*P39)-(O39*T39))*S39 / AL39,((K39-L39-(AK39*J39))/(J39*P39)-(O39/8.696*T39))*S39*37/AL39))</f>
        <v>Review</v>
      </c>
      <c r="AK39" s="41" t="n">
        <f aca="false">IF(OR(Q39="SST",Q39="LST",Q39="LST-OO",Q39="HST",Q39="LMT-OO"),0.066667,0.022223)</f>
        <v>0.022223</v>
      </c>
      <c r="AL39" s="42" t="n">
        <f aca="false">IF($S$3="Air",1,IF($S$3="Butane",2.117,IF($S$3="Ethane",1.497,IF($S$3="Natural Gas",1.099,IF($S$3="Propane",1.359)))))</f>
        <v>1.359</v>
      </c>
      <c r="AM39" s="43" t="str">
        <f aca="false">IF(AH39=0,"Review",((V39*0.1814*(IF(ISBLANK(OR(D39,E39)),(H39+I39)-(F39+G39),(H39+I39)-(D39+E39)))/(1-EXP(-0.1814*(IF(ISBLANK(OR(D39,E39)),(H39+I39)-(F39+G39),(H39+I39)-(D39+E39))))))))</f>
        <v>Review</v>
      </c>
      <c r="AN39" s="4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</row>
    <row r="40" customFormat="false" ht="18.1" hidden="false" customHeight="true" outlineLevel="0" collapsed="false">
      <c r="B40" s="23"/>
      <c r="C40" s="65"/>
      <c r="D40" s="24"/>
      <c r="E40" s="25"/>
      <c r="F40" s="24"/>
      <c r="G40" s="25"/>
      <c r="H40" s="24"/>
      <c r="I40" s="25"/>
      <c r="J40" s="26" t="str">
        <f aca="false">IF(OR(F40="",G40="",H40="",I40=""),"",(H40+I40)-(F40+G40))</f>
        <v/>
      </c>
      <c r="K40" s="27"/>
      <c r="L40" s="28"/>
      <c r="M40" s="29" t="n">
        <f aca="false">IF(Q40="SST",0.314473,IF(Q40="SLT",0.031243,IF(Q40="LST",0.124228,IF(Q40="LLT",0.010189,IF(Q40="LST-OO",0.074671,IF(Q40="LLT-OO",0.011965,IF(Q40="LMT-OO",0.013497,IF(Q40="HST",7.2954,IF(Q40="HLT",0.60795)))))))))</f>
        <v>0</v>
      </c>
      <c r="N40" s="29" t="n">
        <f aca="false">IF(Q40="SST",0.260619,IF(Q40="SLT",0.02188,IF(Q40="LST",0.040676,IF(Q40="LLT",0.003372,IF(Q40="LST-OO",0.037557,IF(Q40="LLT-OO",0.002079,IF(Q40="LMT-OO",0.012499,IF(Q40="HST",0.004293,IF(Q40="HLT",0.0003578)))))))))</f>
        <v>0</v>
      </c>
      <c r="O40" s="30" t="n">
        <f aca="false">IF(Q40="SST",0.087,IF(Q40="SLT",0.087,IF(Q40="LST",0.12,IF(Q40="LLT",0.12,IF(Q40="LST-OO",0.12,IF(Q40="LLT-OO",0.12,IF(Q40="LMT-OO",0.12,IF(Q40="HST",0.07,IF(Q40="HLT",0.07)))))))))</f>
        <v>0</v>
      </c>
      <c r="P40" s="31" t="str">
        <f aca="false">IF(OR(K40="",L40="",Q40=""),"",IF(Q40="HST",M40+N40*((L40+K40)/2),IF(Q40="HLT",M40+N40*((L40+K40)/2),M40+N40*LN((L40+K40)/2))))</f>
        <v/>
      </c>
      <c r="Q40" s="28"/>
      <c r="R40" s="28"/>
      <c r="S40" s="26" t="str">
        <f aca="false">IF(R40="","",IF($K$3="US",IF(LEFT(Q40,1)="S",IF(R40&lt;=4000,1,IF(R40&gt;4000,0.79+(6*R40/100000))),IF(LEFT(Q40,1)="L",IF(R40&lt;=200,1,IF(R40&gt;200,1.005+(4.5526*R40/100000))),IF(LEFT(Q40,1)="H",1))),IF($K$3="SI",IF(LEFT(Q40,1)="S",IF(R40&lt;=1219.51,1,IF(R40&gt;1219.51,0.79+(6*(R40*3.28)/100000))),IF(LEFT(Q40,1)="L",IF(R40&lt;=60.98,1,IF(R40&gt;60.98,1.005+(4.5526*(R40*3.28)/100000))),IF(LEFT(Q40,1)="H",1))))))</f>
        <v/>
      </c>
      <c r="T40" s="32"/>
      <c r="U40" s="33" t="str">
        <f aca="false">IF(OR(Q40=""),"",IF(AM40&lt;0,0,IF(AH40=0,"Review",AM40)))</f>
        <v/>
      </c>
      <c r="V40" s="33" t="str">
        <f aca="false">IF(OR(Q40=""),"",IF(AJ40&lt;0,0,IF(AH40=0,"Review",IF($K$3="US",ROUND(((K40-L40-(AK40*J40))/(J40*P40)-(O40*T40))*S40/AL40,1),ROUND(((K40-L40-(AK40*J40))/(J40*P40)-(O40/8.696*T40))*S40*37/AL40,1)))))</f>
        <v/>
      </c>
      <c r="W40" s="34" t="str">
        <f aca="false">IF(OR(V40="Review",V40=""),"",IF(V40=0,"",(SQRT(SUMSQ((5),(100*1.4/(K40-L40)),(100*0.1/V40)))/100)*V40))</f>
        <v/>
      </c>
      <c r="X40" s="35" t="str">
        <f aca="false">IF(OR(V40="Review",V40=""),"",IF(V40=0,"",W40/V40))</f>
        <v/>
      </c>
      <c r="Y40" s="65"/>
      <c r="Z40" s="47"/>
      <c r="AA40" s="37"/>
      <c r="AB40" s="37"/>
      <c r="AC40" s="37"/>
      <c r="AD40" s="37"/>
      <c r="AE40" s="37"/>
      <c r="AF40" s="37"/>
      <c r="AH40" s="38" t="b">
        <f aca="false">AND(NOT(ISBLANK(F40)),NOT(ISBLANK(H40)),NOT(ISBLANK(K40)),NOT(ISBLANK(L40)),NOT(ISBLANK(Q40)),NOT(ISBLANK(R40)),NOT(ISBLANK(T40)),T40&gt;=0,R40&gt;=0,K40&gt;=0,L40&gt;=0,J40&gt;0)</f>
        <v>0</v>
      </c>
      <c r="AI40" s="39" t="s">
        <v>36</v>
      </c>
      <c r="AJ40" s="40" t="str">
        <f aca="false">IF(AH40=0,"Review",IF($K$3="US",((K40-L40-(AK40*J40))/(J40*P40)-(O40*T40))*S40 / AL40,((K40-L40-(AK40*J40))/(J40*P40)-(O40/8.696*T40))*S40*37/AL40))</f>
        <v>Review</v>
      </c>
      <c r="AK40" s="41" t="n">
        <f aca="false">IF(OR(Q40="SST",Q40="LST",Q40="LST-OO",Q40="HST",Q40="LMT-OO"),0.066667,0.022223)</f>
        <v>0.022223</v>
      </c>
      <c r="AL40" s="42" t="n">
        <f aca="false">IF($S$3="Air",1,IF($S$3="Butane",2.117,IF($S$3="Ethane",1.497,IF($S$3="Natural Gas",1.099,IF($S$3="Propane",1.359)))))</f>
        <v>1.359</v>
      </c>
      <c r="AM40" s="43" t="str">
        <f aca="false">IF(AH40=0,"Review",((V40*0.1814*(IF(ISBLANK(OR(D40,E40)),(H40+I40)-(F40+G40),(H40+I40)-(D40+E40)))/(1-EXP(-0.1814*(IF(ISBLANK(OR(D40,E40)),(H40+I40)-(F40+G40),(H40+I40)-(D40+E40))))))))</f>
        <v>Review</v>
      </c>
      <c r="AN40" s="4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</row>
    <row r="41" customFormat="false" ht="18.1" hidden="false" customHeight="true" outlineLevel="0" collapsed="false">
      <c r="B41" s="23"/>
      <c r="C41" s="65"/>
      <c r="D41" s="24"/>
      <c r="E41" s="25"/>
      <c r="F41" s="24"/>
      <c r="G41" s="25"/>
      <c r="H41" s="24"/>
      <c r="I41" s="25"/>
      <c r="J41" s="26" t="str">
        <f aca="false">IF(OR(F41="",G41="",H41="",I41=""),"",(H41+I41)-(F41+G41))</f>
        <v/>
      </c>
      <c r="K41" s="27"/>
      <c r="L41" s="28"/>
      <c r="M41" s="29" t="n">
        <f aca="false">IF(Q41="SST",0.314473,IF(Q41="SLT",0.031243,IF(Q41="LST",0.124228,IF(Q41="LLT",0.010189,IF(Q41="LST-OO",0.074671,IF(Q41="LLT-OO",0.011965,IF(Q41="LMT-OO",0.013497,IF(Q41="HST",7.2954,IF(Q41="HLT",0.60795)))))))))</f>
        <v>0</v>
      </c>
      <c r="N41" s="29" t="n">
        <f aca="false">IF(Q41="SST",0.260619,IF(Q41="SLT",0.02188,IF(Q41="LST",0.040676,IF(Q41="LLT",0.003372,IF(Q41="LST-OO",0.037557,IF(Q41="LLT-OO",0.002079,IF(Q41="LMT-OO",0.012499,IF(Q41="HST",0.004293,IF(Q41="HLT",0.0003578)))))))))</f>
        <v>0</v>
      </c>
      <c r="O41" s="30" t="n">
        <f aca="false">IF(Q41="SST",0.087,IF(Q41="SLT",0.087,IF(Q41="LST",0.12,IF(Q41="LLT",0.12,IF(Q41="LST-OO",0.12,IF(Q41="LLT-OO",0.12,IF(Q41="LMT-OO",0.12,IF(Q41="HST",0.07,IF(Q41="HLT",0.07)))))))))</f>
        <v>0</v>
      </c>
      <c r="P41" s="31" t="str">
        <f aca="false">IF(OR(K41="",L41="",Q41=""),"",IF(Q41="HST",M41+N41*((L41+K41)/2),IF(Q41="HLT",M41+N41*((L41+K41)/2),M41+N41*LN((L41+K41)/2))))</f>
        <v/>
      </c>
      <c r="Q41" s="28"/>
      <c r="R41" s="28"/>
      <c r="S41" s="26" t="str">
        <f aca="false">IF(R41="","",IF($K$3="US",IF(LEFT(Q41,1)="S",IF(R41&lt;=4000,1,IF(R41&gt;4000,0.79+(6*R41/100000))),IF(LEFT(Q41,1)="L",IF(R41&lt;=200,1,IF(R41&gt;200,1.005+(4.5526*R41/100000))),IF(LEFT(Q41,1)="H",1))),IF($K$3="SI",IF(LEFT(Q41,1)="S",IF(R41&lt;=1219.51,1,IF(R41&gt;1219.51,0.79+(6*(R41*3.28)/100000))),IF(LEFT(Q41,1)="L",IF(R41&lt;=60.98,1,IF(R41&gt;60.98,1.005+(4.5526*(R41*3.28)/100000))),IF(LEFT(Q41,1)="H",1))))))</f>
        <v/>
      </c>
      <c r="T41" s="32"/>
      <c r="U41" s="33" t="str">
        <f aca="false">IF(OR(Q41=""),"",IF(AM41&lt;0,0,IF(AH41=0,"Review",AM41)))</f>
        <v/>
      </c>
      <c r="V41" s="33" t="str">
        <f aca="false">IF(OR(Q41=""),"",IF(AJ41&lt;0,0,IF(AH41=0,"Review",IF($K$3="US",ROUND(((K41-L41-(AK41*J41))/(J41*P41)-(O41*T41))*S41/AL41,1),ROUND(((K41-L41-(AK41*J41))/(J41*P41)-(O41/8.696*T41))*S41*37/AL41,1)))))</f>
        <v/>
      </c>
      <c r="W41" s="34" t="str">
        <f aca="false">IF(OR(V41="Review",V41=""),"",IF(V41=0,"",(SQRT(SUMSQ((5),(100*1.4/(K41-L41)),(100*0.1/V41)))/100)*V41))</f>
        <v/>
      </c>
      <c r="X41" s="35" t="str">
        <f aca="false">IF(OR(V41="Review",V41=""),"",IF(V41=0,"",W41/V41))</f>
        <v/>
      </c>
      <c r="Y41" s="65"/>
      <c r="Z41" s="47"/>
      <c r="AA41" s="37"/>
      <c r="AB41" s="37"/>
      <c r="AC41" s="37"/>
      <c r="AD41" s="37"/>
      <c r="AE41" s="37"/>
      <c r="AF41" s="37"/>
      <c r="AH41" s="38" t="b">
        <f aca="false">AND(NOT(ISBLANK(F41)),NOT(ISBLANK(H41)),NOT(ISBLANK(K41)),NOT(ISBLANK(L41)),NOT(ISBLANK(Q41)),NOT(ISBLANK(R41)),NOT(ISBLANK(T41)),T41&gt;=0,R41&gt;=0,K41&gt;=0,L41&gt;=0,J41&gt;0)</f>
        <v>0</v>
      </c>
      <c r="AI41" s="39" t="s">
        <v>36</v>
      </c>
      <c r="AJ41" s="40" t="str">
        <f aca="false">IF(AH41=0,"Review",IF($K$3="US",((K41-L41-(AK41*J41))/(J41*P41)-(O41*T41))*S41 / AL41,((K41-L41-(AK41*J41))/(J41*P41)-(O41/8.696*T41))*S41*37/AL41))</f>
        <v>Review</v>
      </c>
      <c r="AK41" s="41" t="n">
        <f aca="false">IF(OR(Q41="SST",Q41="LST",Q41="LST-OO",Q41="HST",Q41="LMT-OO"),0.066667,0.022223)</f>
        <v>0.022223</v>
      </c>
      <c r="AL41" s="42" t="n">
        <f aca="false">IF($S$3="Air",1,IF($S$3="Butane",2.117,IF($S$3="Ethane",1.497,IF($S$3="Natural Gas",1.099,IF($S$3="Propane",1.359)))))</f>
        <v>1.359</v>
      </c>
      <c r="AM41" s="43" t="str">
        <f aca="false">IF(AH41=0,"Review",((V41*0.1814*(IF(ISBLANK(OR(D41,E41)),(H41+I41)-(F41+G41),(H41+I41)-(D41+E41)))/(1-EXP(-0.1814*(IF(ISBLANK(OR(D41,E41)),(H41+I41)-(F41+G41),(H41+I41)-(D41+E41))))))))</f>
        <v>Review</v>
      </c>
      <c r="AN41" s="4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</row>
    <row r="42" customFormat="false" ht="18.1" hidden="false" customHeight="true" outlineLevel="0" collapsed="false">
      <c r="B42" s="23"/>
      <c r="C42" s="65"/>
      <c r="D42" s="24"/>
      <c r="E42" s="25"/>
      <c r="F42" s="24"/>
      <c r="G42" s="25"/>
      <c r="H42" s="24"/>
      <c r="I42" s="25"/>
      <c r="J42" s="26" t="str">
        <f aca="false">IF(OR(F42="",G42="",H42="",I42=""),"",(H42+I42)-(F42+G42))</f>
        <v/>
      </c>
      <c r="K42" s="27"/>
      <c r="L42" s="28"/>
      <c r="M42" s="29" t="n">
        <f aca="false">IF(Q42="SST",0.314473,IF(Q42="SLT",0.031243,IF(Q42="LST",0.124228,IF(Q42="LLT",0.010189,IF(Q42="LST-OO",0.074671,IF(Q42="LLT-OO",0.011965,IF(Q42="LMT-OO",0.013497,IF(Q42="HST",7.2954,IF(Q42="HLT",0.60795)))))))))</f>
        <v>0</v>
      </c>
      <c r="N42" s="29" t="n">
        <f aca="false">IF(Q42="SST",0.260619,IF(Q42="SLT",0.02188,IF(Q42="LST",0.040676,IF(Q42="LLT",0.003372,IF(Q42="LST-OO",0.037557,IF(Q42="LLT-OO",0.002079,IF(Q42="LMT-OO",0.012499,IF(Q42="HST",0.004293,IF(Q42="HLT",0.0003578)))))))))</f>
        <v>0</v>
      </c>
      <c r="O42" s="30" t="n">
        <f aca="false">IF(Q42="SST",0.087,IF(Q42="SLT",0.087,IF(Q42="LST",0.12,IF(Q42="LLT",0.12,IF(Q42="LST-OO",0.12,IF(Q42="LLT-OO",0.12,IF(Q42="LMT-OO",0.12,IF(Q42="HST",0.07,IF(Q42="HLT",0.07)))))))))</f>
        <v>0</v>
      </c>
      <c r="P42" s="31" t="str">
        <f aca="false">IF(OR(K42="",L42="",Q42=""),"",IF(Q42="HST",M42+N42*((L42+K42)/2),IF(Q42="HLT",M42+N42*((L42+K42)/2),M42+N42*LN((L42+K42)/2))))</f>
        <v/>
      </c>
      <c r="Q42" s="28"/>
      <c r="R42" s="28"/>
      <c r="S42" s="26" t="str">
        <f aca="false">IF(R42="","",IF($K$3="US",IF(LEFT(Q42,1)="S",IF(R42&lt;=4000,1,IF(R42&gt;4000,0.79+(6*R42/100000))),IF(LEFT(Q42,1)="L",IF(R42&lt;=200,1,IF(R42&gt;200,1.005+(4.5526*R42/100000))),IF(LEFT(Q42,1)="H",1))),IF($K$3="SI",IF(LEFT(Q42,1)="S",IF(R42&lt;=1219.51,1,IF(R42&gt;1219.51,0.79+(6*(R42*3.28)/100000))),IF(LEFT(Q42,1)="L",IF(R42&lt;=60.98,1,IF(R42&gt;60.98,1.005+(4.5526*(R42*3.28)/100000))),IF(LEFT(Q42,1)="H",1))))))</f>
        <v/>
      </c>
      <c r="T42" s="32"/>
      <c r="U42" s="33" t="str">
        <f aca="false">IF(OR(Q42=""),"",IF(AM42&lt;0,0,IF(AH42=0,"Review",AM42)))</f>
        <v/>
      </c>
      <c r="V42" s="33" t="str">
        <f aca="false">IF(OR(Q42=""),"",IF(AJ42&lt;0,0,IF(AH42=0,"Review",IF($K$3="US",ROUND(((K42-L42-(AK42*J42))/(J42*P42)-(O42*T42))*S42/AL42,1),ROUND(((K42-L42-(AK42*J42))/(J42*P42)-(O42/8.696*T42))*S42*37/AL42,1)))))</f>
        <v/>
      </c>
      <c r="W42" s="34" t="str">
        <f aca="false">IF(OR(V42="Review",V42=""),"",IF(V42=0,"",(SQRT(SUMSQ((5),(100*1.4/(K42-L42)),(100*0.1/V42)))/100)*V42))</f>
        <v/>
      </c>
      <c r="X42" s="35" t="str">
        <f aca="false">IF(OR(V42="Review",V42=""),"",IF(V42=0,"",W42/V42))</f>
        <v/>
      </c>
      <c r="Y42" s="65"/>
      <c r="Z42" s="47"/>
      <c r="AA42" s="37"/>
      <c r="AB42" s="37"/>
      <c r="AC42" s="37"/>
      <c r="AD42" s="37"/>
      <c r="AE42" s="37"/>
      <c r="AF42" s="37"/>
      <c r="AH42" s="38" t="b">
        <f aca="false">AND(NOT(ISBLANK(F42)),NOT(ISBLANK(H42)),NOT(ISBLANK(K42)),NOT(ISBLANK(L42)),NOT(ISBLANK(Q42)),NOT(ISBLANK(R42)),NOT(ISBLANK(T42)),T42&gt;=0,R42&gt;=0,K42&gt;=0,L42&gt;=0,J42&gt;0)</f>
        <v>0</v>
      </c>
      <c r="AI42" s="39" t="s">
        <v>36</v>
      </c>
      <c r="AJ42" s="40" t="str">
        <f aca="false">IF(AH42=0,"Review",IF($K$3="US",((K42-L42-(AK42*J42))/(J42*P42)-(O42*T42))*S42 / AL42,((K42-L42-(AK42*J42))/(J42*P42)-(O42/8.696*T42))*S42*37/AL42))</f>
        <v>Review</v>
      </c>
      <c r="AK42" s="41" t="n">
        <f aca="false">IF(OR(Q42="SST",Q42="LST",Q42="LST-OO",Q42="HST",Q42="LMT-OO"),0.066667,0.022223)</f>
        <v>0.022223</v>
      </c>
      <c r="AL42" s="42" t="n">
        <f aca="false">IF($S$3="Air",1,IF($S$3="Butane",2.117,IF($S$3="Ethane",1.497,IF($S$3="Natural Gas",1.099,IF($S$3="Propane",1.359)))))</f>
        <v>1.359</v>
      </c>
      <c r="AM42" s="43" t="str">
        <f aca="false">IF(AH42=0,"Review",((V42*0.1814*(IF(ISBLANK(OR(D42,E42)),(H42+I42)-(F42+G42),(H42+I42)-(D42+E42)))/(1-EXP(-0.1814*(IF(ISBLANK(OR(D42,E42)),(H42+I42)-(F42+G42),(H42+I42)-(D42+E42))))))))</f>
        <v>Review</v>
      </c>
      <c r="AN42" s="4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</row>
    <row r="43" customFormat="false" ht="18.1" hidden="false" customHeight="true" outlineLevel="0" collapsed="false">
      <c r="B43" s="23"/>
      <c r="C43" s="65"/>
      <c r="D43" s="24"/>
      <c r="E43" s="25"/>
      <c r="F43" s="24"/>
      <c r="G43" s="25"/>
      <c r="H43" s="24"/>
      <c r="I43" s="25"/>
      <c r="J43" s="26" t="str">
        <f aca="false">IF(OR(F43="",G43="",H43="",I43=""),"",(H43+I43)-(F43+G43))</f>
        <v/>
      </c>
      <c r="K43" s="27"/>
      <c r="L43" s="28"/>
      <c r="M43" s="29" t="n">
        <f aca="false">IF(Q43="SST",0.314473,IF(Q43="SLT",0.031243,IF(Q43="LST",0.124228,IF(Q43="LLT",0.010189,IF(Q43="LST-OO",0.074671,IF(Q43="LLT-OO",0.011965,IF(Q43="LMT-OO",0.013497,IF(Q43="HST",7.2954,IF(Q43="HLT",0.60795)))))))))</f>
        <v>0</v>
      </c>
      <c r="N43" s="29" t="n">
        <f aca="false">IF(Q43="SST",0.260619,IF(Q43="SLT",0.02188,IF(Q43="LST",0.040676,IF(Q43="LLT",0.003372,IF(Q43="LST-OO",0.037557,IF(Q43="LLT-OO",0.002079,IF(Q43="LMT-OO",0.012499,IF(Q43="HST",0.004293,IF(Q43="HLT",0.0003578)))))))))</f>
        <v>0</v>
      </c>
      <c r="O43" s="30" t="n">
        <f aca="false">IF(Q43="SST",0.087,IF(Q43="SLT",0.087,IF(Q43="LST",0.12,IF(Q43="LLT",0.12,IF(Q43="LST-OO",0.12,IF(Q43="LLT-OO",0.12,IF(Q43="LMT-OO",0.12,IF(Q43="HST",0.07,IF(Q43="HLT",0.07)))))))))</f>
        <v>0</v>
      </c>
      <c r="P43" s="31" t="str">
        <f aca="false">IF(OR(K43="",L43="",Q43=""),"",IF(Q43="HST",M43+N43*((L43+K43)/2),IF(Q43="HLT",M43+N43*((L43+K43)/2),M43+N43*LN((L43+K43)/2))))</f>
        <v/>
      </c>
      <c r="Q43" s="28"/>
      <c r="R43" s="28"/>
      <c r="S43" s="26" t="str">
        <f aca="false">IF(R43="","",IF($K$3="US",IF(LEFT(Q43,1)="S",IF(R43&lt;=4000,1,IF(R43&gt;4000,0.79+(6*R43/100000))),IF(LEFT(Q43,1)="L",IF(R43&lt;=200,1,IF(R43&gt;200,1.005+(4.5526*R43/100000))),IF(LEFT(Q43,1)="H",1))),IF($K$3="SI",IF(LEFT(Q43,1)="S",IF(R43&lt;=1219.51,1,IF(R43&gt;1219.51,0.79+(6*(R43*3.28)/100000))),IF(LEFT(Q43,1)="L",IF(R43&lt;=60.98,1,IF(R43&gt;60.98,1.005+(4.5526*(R43*3.28)/100000))),IF(LEFT(Q43,1)="H",1))))))</f>
        <v/>
      </c>
      <c r="T43" s="32"/>
      <c r="U43" s="33" t="str">
        <f aca="false">IF(OR(Q43=""),"",IF(AM43&lt;0,0,IF(AH43=0,"Review",AM43)))</f>
        <v/>
      </c>
      <c r="V43" s="33" t="str">
        <f aca="false">IF(OR(Q43=""),"",IF(AJ43&lt;0,0,IF(AH43=0,"Review",IF($K$3="US",ROUND(((K43-L43-(AK43*J43))/(J43*P43)-(O43*T43))*S43/AL43,1),ROUND(((K43-L43-(AK43*J43))/(J43*P43)-(O43/8.696*T43))*S43*37/AL43,1)))))</f>
        <v/>
      </c>
      <c r="W43" s="34" t="str">
        <f aca="false">IF(OR(V43="Review",V43=""),"",IF(V43=0,"",(SQRT(SUMSQ((5),(100*1.4/(K43-L43)),(100*0.1/V43)))/100)*V43))</f>
        <v/>
      </c>
      <c r="X43" s="35" t="str">
        <f aca="false">IF(OR(V43="Review",V43=""),"",IF(V43=0,"",W43/V43))</f>
        <v/>
      </c>
      <c r="Y43" s="65"/>
      <c r="Z43" s="47"/>
      <c r="AA43" s="37"/>
      <c r="AB43" s="37"/>
      <c r="AC43" s="37"/>
      <c r="AD43" s="37"/>
      <c r="AE43" s="37"/>
      <c r="AF43" s="37"/>
      <c r="AH43" s="38" t="b">
        <f aca="false">AND(NOT(ISBLANK(F43)),NOT(ISBLANK(H43)),NOT(ISBLANK(K43)),NOT(ISBLANK(L43)),NOT(ISBLANK(Q43)),NOT(ISBLANK(R43)),NOT(ISBLANK(T43)),T43&gt;=0,R43&gt;=0,K43&gt;=0,L43&gt;=0,J43&gt;0)</f>
        <v>0</v>
      </c>
      <c r="AI43" s="39" t="s">
        <v>36</v>
      </c>
      <c r="AJ43" s="40" t="str">
        <f aca="false">IF(AH43=0,"Review",IF($K$3="US",((K43-L43-(AK43*J43))/(J43*P43)-(O43*T43))*S43 / AL43,((K43-L43-(AK43*J43))/(J43*P43)-(O43/8.696*T43))*S43*37/AL43))</f>
        <v>Review</v>
      </c>
      <c r="AK43" s="41" t="n">
        <f aca="false">IF(OR(Q43="SST",Q43="LST",Q43="LST-OO",Q43="HST",Q43="LMT-OO"),0.066667,0.022223)</f>
        <v>0.022223</v>
      </c>
      <c r="AL43" s="42" t="n">
        <f aca="false">IF($S$3="Air",1,IF($S$3="Butane",2.117,IF($S$3="Ethane",1.497,IF($S$3="Natural Gas",1.099,IF($S$3="Propane",1.359)))))</f>
        <v>1.359</v>
      </c>
      <c r="AM43" s="43" t="str">
        <f aca="false">IF(AH43=0,"Review",((V43*0.1814*(IF(ISBLANK(OR(D43,E43)),(H43+I43)-(F43+G43),(H43+I43)-(D43+E43)))/(1-EXP(-0.1814*(IF(ISBLANK(OR(D43,E43)),(H43+I43)-(F43+G43),(H43+I43)-(D43+E43))))))))</f>
        <v>Review</v>
      </c>
      <c r="AN43" s="4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</row>
    <row r="44" customFormat="false" ht="18.1" hidden="false" customHeight="true" outlineLevel="0" collapsed="false">
      <c r="B44" s="23"/>
      <c r="C44" s="65"/>
      <c r="D44" s="24"/>
      <c r="E44" s="25"/>
      <c r="F44" s="24"/>
      <c r="G44" s="25"/>
      <c r="H44" s="24"/>
      <c r="I44" s="25"/>
      <c r="J44" s="26" t="str">
        <f aca="false">IF(OR(F44="",G44="",H44="",I44=""),"",(H44+I44)-(F44+G44))</f>
        <v/>
      </c>
      <c r="K44" s="27"/>
      <c r="L44" s="28"/>
      <c r="M44" s="29" t="n">
        <f aca="false">IF(Q44="SST",0.314473,IF(Q44="SLT",0.031243,IF(Q44="LST",0.124228,IF(Q44="LLT",0.010189,IF(Q44="LST-OO",0.074671,IF(Q44="LLT-OO",0.011965,IF(Q44="LMT-OO",0.013497,IF(Q44="HST",7.2954,IF(Q44="HLT",0.60795)))))))))</f>
        <v>0</v>
      </c>
      <c r="N44" s="29" t="n">
        <f aca="false">IF(Q44="SST",0.260619,IF(Q44="SLT",0.02188,IF(Q44="LST",0.040676,IF(Q44="LLT",0.003372,IF(Q44="LST-OO",0.037557,IF(Q44="LLT-OO",0.002079,IF(Q44="LMT-OO",0.012499,IF(Q44="HST",0.004293,IF(Q44="HLT",0.0003578)))))))))</f>
        <v>0</v>
      </c>
      <c r="O44" s="30" t="n">
        <f aca="false">IF(Q44="SST",0.087,IF(Q44="SLT",0.087,IF(Q44="LST",0.12,IF(Q44="LLT",0.12,IF(Q44="LST-OO",0.12,IF(Q44="LLT-OO",0.12,IF(Q44="LMT-OO",0.12,IF(Q44="HST",0.07,IF(Q44="HLT",0.07)))))))))</f>
        <v>0</v>
      </c>
      <c r="P44" s="31" t="str">
        <f aca="false">IF(OR(K44="",L44="",Q44=""),"",IF(Q44="HST",M44+N44*((L44+K44)/2),IF(Q44="HLT",M44+N44*((L44+K44)/2),M44+N44*LN((L44+K44)/2))))</f>
        <v/>
      </c>
      <c r="Q44" s="28"/>
      <c r="R44" s="28"/>
      <c r="S44" s="26" t="str">
        <f aca="false">IF(R44="","",IF($K$3="US",IF(LEFT(Q44,1)="S",IF(R44&lt;=4000,1,IF(R44&gt;4000,0.79+(6*R44/100000))),IF(LEFT(Q44,1)="L",IF(R44&lt;=200,1,IF(R44&gt;200,1.005+(4.5526*R44/100000))),IF(LEFT(Q44,1)="H",1))),IF($K$3="SI",IF(LEFT(Q44,1)="S",IF(R44&lt;=1219.51,1,IF(R44&gt;1219.51,0.79+(6*(R44*3.28)/100000))),IF(LEFT(Q44,1)="L",IF(R44&lt;=60.98,1,IF(R44&gt;60.98,1.005+(4.5526*(R44*3.28)/100000))),IF(LEFT(Q44,1)="H",1))))))</f>
        <v/>
      </c>
      <c r="T44" s="32"/>
      <c r="U44" s="33" t="str">
        <f aca="false">IF(OR(Q44=""),"",IF(AM44&lt;0,0,IF(AH44=0,"Review",AM44)))</f>
        <v/>
      </c>
      <c r="V44" s="33" t="str">
        <f aca="false">IF(OR(Q44=""),"",IF(AJ44&lt;0,0,IF(AH44=0,"Review",IF($K$3="US",ROUND(((K44-L44-(AK44*J44))/(J44*P44)-(O44*T44))*S44/AL44,1),ROUND(((K44-L44-(AK44*J44))/(J44*P44)-(O44/8.696*T44))*S44*37/AL44,1)))))</f>
        <v/>
      </c>
      <c r="W44" s="34" t="str">
        <f aca="false">IF(OR(V44="Review",V44=""),"",IF(V44=0,"",(SQRT(SUMSQ((5),(100*1.4/(K44-L44)),(100*0.1/V44)))/100)*V44))</f>
        <v/>
      </c>
      <c r="X44" s="35" t="str">
        <f aca="false">IF(OR(V44="Review",V44=""),"",IF(V44=0,"",W44/V44))</f>
        <v/>
      </c>
      <c r="Y44" s="65"/>
      <c r="Z44" s="47"/>
      <c r="AA44" s="37"/>
      <c r="AB44" s="37"/>
      <c r="AC44" s="37"/>
      <c r="AD44" s="37"/>
      <c r="AE44" s="37"/>
      <c r="AF44" s="37"/>
      <c r="AH44" s="38" t="b">
        <f aca="false">AND(NOT(ISBLANK(F44)),NOT(ISBLANK(H44)),NOT(ISBLANK(K44)),NOT(ISBLANK(L44)),NOT(ISBLANK(Q44)),NOT(ISBLANK(R44)),NOT(ISBLANK(T44)),T44&gt;=0,R44&gt;=0,K44&gt;=0,L44&gt;=0,J44&gt;0)</f>
        <v>0</v>
      </c>
      <c r="AI44" s="39" t="s">
        <v>36</v>
      </c>
      <c r="AJ44" s="40" t="str">
        <f aca="false">IF(AH44=0,"Review",IF($K$3="US",((K44-L44-(AK44*J44))/(J44*P44)-(O44*T44))*S44 / AL44,((K44-L44-(AK44*J44))/(J44*P44)-(O44/8.696*T44))*S44*37/AL44))</f>
        <v>Review</v>
      </c>
      <c r="AK44" s="41" t="n">
        <f aca="false">IF(OR(Q44="SST",Q44="LST",Q44="LST-OO",Q44="HST",Q44="LMT-OO"),0.066667,0.022223)</f>
        <v>0.022223</v>
      </c>
      <c r="AL44" s="42" t="n">
        <f aca="false">IF($S$3="Air",1,IF($S$3="Butane",2.117,IF($S$3="Ethane",1.497,IF($S$3="Natural Gas",1.099,IF($S$3="Propane",1.359)))))</f>
        <v>1.359</v>
      </c>
      <c r="AM44" s="43" t="str">
        <f aca="false">IF(AH44=0,"Review",((V44*0.1814*(IF(ISBLANK(OR(D44,E44)),(H44+I44)-(F44+G44),(H44+I44)-(D44+E44)))/(1-EXP(-0.1814*(IF(ISBLANK(OR(D44,E44)),(H44+I44)-(F44+G44),(H44+I44)-(D44+E44))))))))</f>
        <v>Review</v>
      </c>
      <c r="AN44" s="4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</row>
    <row r="45" customFormat="false" ht="18.1" hidden="false" customHeight="true" outlineLevel="0" collapsed="false">
      <c r="B45" s="23"/>
      <c r="C45" s="65"/>
      <c r="D45" s="24"/>
      <c r="E45" s="25"/>
      <c r="F45" s="24"/>
      <c r="G45" s="25"/>
      <c r="H45" s="24"/>
      <c r="I45" s="25"/>
      <c r="J45" s="26" t="str">
        <f aca="false">IF(OR(F45="",G45="",H45="",I45=""),"",(H45+I45)-(F45+G45))</f>
        <v/>
      </c>
      <c r="K45" s="27"/>
      <c r="L45" s="28"/>
      <c r="M45" s="29" t="n">
        <f aca="false">IF(Q45="SST",0.314473,IF(Q45="SLT",0.031243,IF(Q45="LST",0.124228,IF(Q45="LLT",0.010189,IF(Q45="LST-OO",0.074671,IF(Q45="LLT-OO",0.011965,IF(Q45="LMT-OO",0.013497,IF(Q45="HST",7.2954,IF(Q45="HLT",0.60795)))))))))</f>
        <v>0</v>
      </c>
      <c r="N45" s="29" t="n">
        <f aca="false">IF(Q45="SST",0.260619,IF(Q45="SLT",0.02188,IF(Q45="LST",0.040676,IF(Q45="LLT",0.003372,IF(Q45="LST-OO",0.037557,IF(Q45="LLT-OO",0.002079,IF(Q45="LMT-OO",0.012499,IF(Q45="HST",0.004293,IF(Q45="HLT",0.0003578)))))))))</f>
        <v>0</v>
      </c>
      <c r="O45" s="30" t="n">
        <f aca="false">IF(Q45="SST",0.087,IF(Q45="SLT",0.087,IF(Q45="LST",0.12,IF(Q45="LLT",0.12,IF(Q45="LST-OO",0.12,IF(Q45="LLT-OO",0.12,IF(Q45="LMT-OO",0.12,IF(Q45="HST",0.07,IF(Q45="HLT",0.07)))))))))</f>
        <v>0</v>
      </c>
      <c r="P45" s="31" t="str">
        <f aca="false">IF(OR(K45="",L45="",Q45=""),"",IF(Q45="HST",M45+N45*((L45+K45)/2),IF(Q45="HLT",M45+N45*((L45+K45)/2),M45+N45*LN((L45+K45)/2))))</f>
        <v/>
      </c>
      <c r="Q45" s="28"/>
      <c r="R45" s="28"/>
      <c r="S45" s="26" t="str">
        <f aca="false">IF(R45="","",IF($K$3="US",IF(LEFT(Q45,1)="S",IF(R45&lt;=4000,1,IF(R45&gt;4000,0.79+(6*R45/100000))),IF(LEFT(Q45,1)="L",IF(R45&lt;=200,1,IF(R45&gt;200,1.005+(4.5526*R45/100000))),IF(LEFT(Q45,1)="H",1))),IF($K$3="SI",IF(LEFT(Q45,1)="S",IF(R45&lt;=1219.51,1,IF(R45&gt;1219.51,0.79+(6*(R45*3.28)/100000))),IF(LEFT(Q45,1)="L",IF(R45&lt;=60.98,1,IF(R45&gt;60.98,1.005+(4.5526*(R45*3.28)/100000))),IF(LEFT(Q45,1)="H",1))))))</f>
        <v/>
      </c>
      <c r="T45" s="32"/>
      <c r="U45" s="33" t="str">
        <f aca="false">IF(OR(Q45=""),"",IF(AM45&lt;0,0,IF(AH45=0,"Review",AM45)))</f>
        <v/>
      </c>
      <c r="V45" s="33" t="str">
        <f aca="false">IF(OR(Q45=""),"",IF(AJ45&lt;0,0,IF(AH45=0,"Review",IF($K$3="US",ROUND(((K45-L45-(AK45*J45))/(J45*P45)-(O45*T45))*S45/AL45,1),ROUND(((K45-L45-(AK45*J45))/(J45*P45)-(O45/8.696*T45))*S45*37/AL45,1)))))</f>
        <v/>
      </c>
      <c r="W45" s="34" t="str">
        <f aca="false">IF(OR(V45="Review",V45=""),"",IF(V45=0,"",(SQRT(SUMSQ((5),(100*1.4/(K45-L45)),(100*0.1/V45)))/100)*V45))</f>
        <v/>
      </c>
      <c r="X45" s="35" t="str">
        <f aca="false">IF(OR(V45="Review",V45=""),"",IF(V45=0,"",W45/V45))</f>
        <v/>
      </c>
      <c r="Y45" s="65"/>
      <c r="Z45" s="47"/>
      <c r="AA45" s="37"/>
      <c r="AB45" s="37"/>
      <c r="AC45" s="37"/>
      <c r="AD45" s="37"/>
      <c r="AE45" s="37"/>
      <c r="AF45" s="37"/>
      <c r="AH45" s="38" t="b">
        <f aca="false">AND(NOT(ISBLANK(F45)),NOT(ISBLANK(H45)),NOT(ISBLANK(K45)),NOT(ISBLANK(L45)),NOT(ISBLANK(Q45)),NOT(ISBLANK(R45)),NOT(ISBLANK(T45)),T45&gt;=0,R45&gt;=0,K45&gt;=0,L45&gt;=0,J45&gt;0)</f>
        <v>0</v>
      </c>
      <c r="AI45" s="39" t="s">
        <v>36</v>
      </c>
      <c r="AJ45" s="40" t="str">
        <f aca="false">IF(AH45=0,"Review",IF($K$3="US",((K45-L45-(AK45*J45))/(J45*P45)-(O45*T45))*S45 / AL45,((K45-L45-(AK45*J45))/(J45*P45)-(O45/8.696*T45))*S45*37/AL45))</f>
        <v>Review</v>
      </c>
      <c r="AK45" s="41" t="n">
        <f aca="false">IF(OR(Q45="SST",Q45="LST",Q45="LST-OO",Q45="HST",Q45="LMT-OO"),0.066667,0.022223)</f>
        <v>0.022223</v>
      </c>
      <c r="AL45" s="42" t="n">
        <f aca="false">IF($S$3="Air",1,IF($S$3="Butane",2.117,IF($S$3="Ethane",1.497,IF($S$3="Natural Gas",1.099,IF($S$3="Propane",1.359)))))</f>
        <v>1.359</v>
      </c>
      <c r="AM45" s="43" t="str">
        <f aca="false">IF(AH45=0,"Review",((V45*0.1814*(IF(ISBLANK(OR(D45,E45)),(H45+I45)-(F45+G45),(H45+I45)-(D45+E45)))/(1-EXP(-0.1814*(IF(ISBLANK(OR(D45,E45)),(H45+I45)-(F45+G45),(H45+I45)-(D45+E45))))))))</f>
        <v>Review</v>
      </c>
      <c r="AN45" s="4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</row>
    <row r="46" customFormat="false" ht="18.1" hidden="false" customHeight="true" outlineLevel="0" collapsed="false">
      <c r="B46" s="23"/>
      <c r="C46" s="65"/>
      <c r="D46" s="24"/>
      <c r="E46" s="25"/>
      <c r="F46" s="24"/>
      <c r="G46" s="25"/>
      <c r="H46" s="24"/>
      <c r="I46" s="25"/>
      <c r="J46" s="26" t="str">
        <f aca="false">IF(OR(F46="",G46="",H46="",I46=""),"",(H46+I46)-(F46+G46))</f>
        <v/>
      </c>
      <c r="K46" s="27"/>
      <c r="L46" s="28"/>
      <c r="M46" s="29" t="n">
        <f aca="false">IF(Q46="SST",0.314473,IF(Q46="SLT",0.031243,IF(Q46="LST",0.124228,IF(Q46="LLT",0.010189,IF(Q46="LST-OO",0.074671,IF(Q46="LLT-OO",0.011965,IF(Q46="LMT-OO",0.013497,IF(Q46="HST",7.2954,IF(Q46="HLT",0.60795)))))))))</f>
        <v>0</v>
      </c>
      <c r="N46" s="29" t="n">
        <f aca="false">IF(Q46="SST",0.260619,IF(Q46="SLT",0.02188,IF(Q46="LST",0.040676,IF(Q46="LLT",0.003372,IF(Q46="LST-OO",0.037557,IF(Q46="LLT-OO",0.002079,IF(Q46="LMT-OO",0.012499,IF(Q46="HST",0.004293,IF(Q46="HLT",0.0003578)))))))))</f>
        <v>0</v>
      </c>
      <c r="O46" s="30" t="n">
        <f aca="false">IF(Q46="SST",0.087,IF(Q46="SLT",0.087,IF(Q46="LST",0.12,IF(Q46="LLT",0.12,IF(Q46="LST-OO",0.12,IF(Q46="LLT-OO",0.12,IF(Q46="LMT-OO",0.12,IF(Q46="HST",0.07,IF(Q46="HLT",0.07)))))))))</f>
        <v>0</v>
      </c>
      <c r="P46" s="31" t="str">
        <f aca="false">IF(OR(K46="",L46="",Q46=""),"",IF(Q46="HST",M46+N46*((L46+K46)/2),IF(Q46="HLT",M46+N46*((L46+K46)/2),M46+N46*LN((L46+K46)/2))))</f>
        <v/>
      </c>
      <c r="Q46" s="28"/>
      <c r="R46" s="28"/>
      <c r="S46" s="26" t="str">
        <f aca="false">IF(R46="","",IF($K$3="US",IF(LEFT(Q46,1)="S",IF(R46&lt;=4000,1,IF(R46&gt;4000,0.79+(6*R46/100000))),IF(LEFT(Q46,1)="L",IF(R46&lt;=200,1,IF(R46&gt;200,1.005+(4.5526*R46/100000))),IF(LEFT(Q46,1)="H",1))),IF($K$3="SI",IF(LEFT(Q46,1)="S",IF(R46&lt;=1219.51,1,IF(R46&gt;1219.51,0.79+(6*(R46*3.28)/100000))),IF(LEFT(Q46,1)="L",IF(R46&lt;=60.98,1,IF(R46&gt;60.98,1.005+(4.5526*(R46*3.28)/100000))),IF(LEFT(Q46,1)="H",1))))))</f>
        <v/>
      </c>
      <c r="T46" s="32"/>
      <c r="U46" s="33" t="str">
        <f aca="false">IF(OR(Q46=""),"",IF(AM46&lt;0,0,IF(AH46=0,"Review",AM46)))</f>
        <v/>
      </c>
      <c r="V46" s="33" t="str">
        <f aca="false">IF(OR(Q46=""),"",IF(AJ46&lt;0,0,IF(AH46=0,"Review",IF($K$3="US",ROUND(((K46-L46-(AK46*J46))/(J46*P46)-(O46*T46))*S46/AL46,1),ROUND(((K46-L46-(AK46*J46))/(J46*P46)-(O46/8.696*T46))*S46*37/AL46,1)))))</f>
        <v/>
      </c>
      <c r="W46" s="34" t="str">
        <f aca="false">IF(OR(V46="Review",V46=""),"",IF(V46=0,"",(SQRT(SUMSQ((5),(100*1.4/(K46-L46)),(100*0.1/V46)))/100)*V46))</f>
        <v/>
      </c>
      <c r="X46" s="35" t="str">
        <f aca="false">IF(OR(V46="Review",V46=""),"",IF(V46=0,"",W46/V46))</f>
        <v/>
      </c>
      <c r="Y46" s="65"/>
      <c r="Z46" s="47"/>
      <c r="AA46" s="37"/>
      <c r="AB46" s="37"/>
      <c r="AC46" s="37"/>
      <c r="AD46" s="37"/>
      <c r="AE46" s="37"/>
      <c r="AF46" s="37"/>
      <c r="AH46" s="38" t="b">
        <f aca="false">AND(NOT(ISBLANK(F46)),NOT(ISBLANK(H46)),NOT(ISBLANK(K46)),NOT(ISBLANK(L46)),NOT(ISBLANK(Q46)),NOT(ISBLANK(R46)),NOT(ISBLANK(T46)),T46&gt;=0,R46&gt;=0,K46&gt;=0,L46&gt;=0,J46&gt;0)</f>
        <v>0</v>
      </c>
      <c r="AI46" s="39" t="s">
        <v>36</v>
      </c>
      <c r="AJ46" s="40" t="str">
        <f aca="false">IF(AH46=0,"Review",IF($K$3="US",((K46-L46-(AK46*J46))/(J46*P46)-(O46*T46))*S46 / AL46,((K46-L46-(AK46*J46))/(J46*P46)-(O46/8.696*T46))*S46*37/AL46))</f>
        <v>Review</v>
      </c>
      <c r="AK46" s="41" t="n">
        <f aca="false">IF(OR(Q46="SST",Q46="LST",Q46="LST-OO",Q46="HST",Q46="LMT-OO"),0.066667,0.022223)</f>
        <v>0.022223</v>
      </c>
      <c r="AL46" s="42" t="n">
        <f aca="false">IF($S$3="Air",1,IF($S$3="Butane",2.117,IF($S$3="Ethane",1.497,IF($S$3="Natural Gas",1.099,IF($S$3="Propane",1.359)))))</f>
        <v>1.359</v>
      </c>
      <c r="AM46" s="43" t="str">
        <f aca="false">IF(AH46=0,"Review",((V46*0.1814*(IF(ISBLANK(OR(D46,E46)),(H46+I46)-(F46+G46),(H46+I46)-(D46+E46)))/(1-EXP(-0.1814*(IF(ISBLANK(OR(D46,E46)),(H46+I46)-(F46+G46),(H46+I46)-(D46+E46))))))))</f>
        <v>Review</v>
      </c>
      <c r="AN46" s="4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</row>
    <row r="47" customFormat="false" ht="18.1" hidden="false" customHeight="true" outlineLevel="0" collapsed="false">
      <c r="B47" s="23"/>
      <c r="C47" s="65"/>
      <c r="D47" s="24"/>
      <c r="E47" s="25"/>
      <c r="F47" s="24"/>
      <c r="G47" s="25"/>
      <c r="H47" s="24"/>
      <c r="I47" s="25"/>
      <c r="J47" s="26" t="str">
        <f aca="false">IF(OR(F47="",G47="",H47="",I47=""),"",(H47+I47)-(F47+G47))</f>
        <v/>
      </c>
      <c r="K47" s="27"/>
      <c r="L47" s="28"/>
      <c r="M47" s="29" t="n">
        <f aca="false">IF(Q47="SST",0.314473,IF(Q47="SLT",0.031243,IF(Q47="LST",0.124228,IF(Q47="LLT",0.010189,IF(Q47="LST-OO",0.074671,IF(Q47="LLT-OO",0.011965,IF(Q47="LMT-OO",0.013497,IF(Q47="HST",7.2954,IF(Q47="HLT",0.60795)))))))))</f>
        <v>0</v>
      </c>
      <c r="N47" s="29" t="n">
        <f aca="false">IF(Q47="SST",0.260619,IF(Q47="SLT",0.02188,IF(Q47="LST",0.040676,IF(Q47="LLT",0.003372,IF(Q47="LST-OO",0.037557,IF(Q47="LLT-OO",0.002079,IF(Q47="LMT-OO",0.012499,IF(Q47="HST",0.004293,IF(Q47="HLT",0.0003578)))))))))</f>
        <v>0</v>
      </c>
      <c r="O47" s="30" t="n">
        <f aca="false">IF(Q47="SST",0.087,IF(Q47="SLT",0.087,IF(Q47="LST",0.12,IF(Q47="LLT",0.12,IF(Q47="LST-OO",0.12,IF(Q47="LLT-OO",0.12,IF(Q47="LMT-OO",0.12,IF(Q47="HST",0.07,IF(Q47="HLT",0.07)))))))))</f>
        <v>0</v>
      </c>
      <c r="P47" s="31" t="str">
        <f aca="false">IF(OR(K47="",L47="",Q47=""),"",IF(Q47="HST",M47+N47*((L47+K47)/2),IF(Q47="HLT",M47+N47*((L47+K47)/2),M47+N47*LN((L47+K47)/2))))</f>
        <v/>
      </c>
      <c r="Q47" s="28"/>
      <c r="R47" s="28"/>
      <c r="S47" s="26" t="str">
        <f aca="false">IF(R47="","",IF($K$3="US",IF(LEFT(Q47,1)="S",IF(R47&lt;=4000,1,IF(R47&gt;4000,0.79+(6*R47/100000))),IF(LEFT(Q47,1)="L",IF(R47&lt;=200,1,IF(R47&gt;200,1.005+(4.5526*R47/100000))),IF(LEFT(Q47,1)="H",1))),IF($K$3="SI",IF(LEFT(Q47,1)="S",IF(R47&lt;=1219.51,1,IF(R47&gt;1219.51,0.79+(6*(R47*3.28)/100000))),IF(LEFT(Q47,1)="L",IF(R47&lt;=60.98,1,IF(R47&gt;60.98,1.005+(4.5526*(R47*3.28)/100000))),IF(LEFT(Q47,1)="H",1))))))</f>
        <v/>
      </c>
      <c r="T47" s="32"/>
      <c r="U47" s="33" t="str">
        <f aca="false">IF(OR(Q47=""),"",IF(AM47&lt;0,0,IF(AH47=0,"Review",AM47)))</f>
        <v/>
      </c>
      <c r="V47" s="33" t="str">
        <f aca="false">IF(OR(Q47=""),"",IF(AJ47&lt;0,0,IF(AH47=0,"Review",IF($K$3="US",ROUND(((K47-L47-(AK47*J47))/(J47*P47)-(O47*T47))*S47/AL47,1),ROUND(((K47-L47-(AK47*J47))/(J47*P47)-(O47/8.696*T47))*S47*37/AL47,1)))))</f>
        <v/>
      </c>
      <c r="W47" s="34" t="str">
        <f aca="false">IF(OR(V47="Review",V47=""),"",IF(V47=0,"",(SQRT(SUMSQ((5),(100*1.4/(K47-L47)),(100*0.1/V47)))/100)*V47))</f>
        <v/>
      </c>
      <c r="X47" s="35" t="str">
        <f aca="false">IF(OR(V47="Review",V47=""),"",IF(V47=0,"",W47/V47))</f>
        <v/>
      </c>
      <c r="Y47" s="65"/>
      <c r="Z47" s="47"/>
      <c r="AA47" s="37"/>
      <c r="AB47" s="37"/>
      <c r="AC47" s="37"/>
      <c r="AD47" s="37"/>
      <c r="AE47" s="37"/>
      <c r="AF47" s="37"/>
      <c r="AH47" s="38" t="b">
        <f aca="false">AND(NOT(ISBLANK(F47)),NOT(ISBLANK(H47)),NOT(ISBLANK(K47)),NOT(ISBLANK(L47)),NOT(ISBLANK(Q47)),NOT(ISBLANK(R47)),NOT(ISBLANK(T47)),T47&gt;=0,R47&gt;=0,K47&gt;=0,L47&gt;=0,J47&gt;0)</f>
        <v>0</v>
      </c>
      <c r="AI47" s="39" t="s">
        <v>36</v>
      </c>
      <c r="AJ47" s="40" t="str">
        <f aca="false">IF(AH47=0,"Review",IF($K$3="US",((K47-L47-(AK47*J47))/(J47*P47)-(O47*T47))*S47 / AL47,((K47-L47-(AK47*J47))/(J47*P47)-(O47/8.696*T47))*S47*37/AL47))</f>
        <v>Review</v>
      </c>
      <c r="AK47" s="41" t="n">
        <f aca="false">IF(OR(Q47="SST",Q47="LST",Q47="LST-OO",Q47="HST",Q47="LMT-OO"),0.066667,0.022223)</f>
        <v>0.022223</v>
      </c>
      <c r="AL47" s="42" t="n">
        <f aca="false">IF($S$3="Air",1,IF($S$3="Butane",2.117,IF($S$3="Ethane",1.497,IF($S$3="Natural Gas",1.099,IF($S$3="Propane",1.359)))))</f>
        <v>1.359</v>
      </c>
      <c r="AM47" s="43" t="str">
        <f aca="false">IF(AH47=0,"Review",((V47*0.1814*(IF(ISBLANK(OR(D47,E47)),(H47+I47)-(F47+G47),(H47+I47)-(D47+E47)))/(1-EXP(-0.1814*(IF(ISBLANK(OR(D47,E47)),(H47+I47)-(F47+G47),(H47+I47)-(D47+E47))))))))</f>
        <v>Review</v>
      </c>
      <c r="AN47" s="4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</row>
    <row r="48" customFormat="false" ht="18.1" hidden="false" customHeight="true" outlineLevel="0" collapsed="false">
      <c r="B48" s="23"/>
      <c r="C48" s="65"/>
      <c r="D48" s="24"/>
      <c r="E48" s="25"/>
      <c r="F48" s="24"/>
      <c r="G48" s="25"/>
      <c r="H48" s="24"/>
      <c r="I48" s="25"/>
      <c r="J48" s="26" t="str">
        <f aca="false">IF(OR(F48="",G48="",H48="",I48=""),"",(H48+I48)-(F48+G48))</f>
        <v/>
      </c>
      <c r="K48" s="27"/>
      <c r="L48" s="28"/>
      <c r="M48" s="29" t="n">
        <f aca="false">IF(Q48="SST",0.314473,IF(Q48="SLT",0.031243,IF(Q48="LST",0.124228,IF(Q48="LLT",0.010189,IF(Q48="LST-OO",0.074671,IF(Q48="LLT-OO",0.011965,IF(Q48="LMT-OO",0.013497,IF(Q48="HST",7.2954,IF(Q48="HLT",0.60795)))))))))</f>
        <v>0</v>
      </c>
      <c r="N48" s="29" t="n">
        <f aca="false">IF(Q48="SST",0.260619,IF(Q48="SLT",0.02188,IF(Q48="LST",0.040676,IF(Q48="LLT",0.003372,IF(Q48="LST-OO",0.037557,IF(Q48="LLT-OO",0.002079,IF(Q48="LMT-OO",0.012499,IF(Q48="HST",0.004293,IF(Q48="HLT",0.0003578)))))))))</f>
        <v>0</v>
      </c>
      <c r="O48" s="30" t="n">
        <f aca="false">IF(Q48="SST",0.087,IF(Q48="SLT",0.087,IF(Q48="LST",0.12,IF(Q48="LLT",0.12,IF(Q48="LST-OO",0.12,IF(Q48="LLT-OO",0.12,IF(Q48="LMT-OO",0.12,IF(Q48="HST",0.07,IF(Q48="HLT",0.07)))))))))</f>
        <v>0</v>
      </c>
      <c r="P48" s="31" t="str">
        <f aca="false">IF(OR(K48="",L48="",Q48=""),"",IF(Q48="HST",M48+N48*((L48+K48)/2),IF(Q48="HLT",M48+N48*((L48+K48)/2),M48+N48*LN((L48+K48)/2))))</f>
        <v/>
      </c>
      <c r="Q48" s="28"/>
      <c r="R48" s="28"/>
      <c r="S48" s="26" t="str">
        <f aca="false">IF(R48="","",IF($K$3="US",IF(LEFT(Q48,1)="S",IF(R48&lt;=4000,1,IF(R48&gt;4000,0.79+(6*R48/100000))),IF(LEFT(Q48,1)="L",IF(R48&lt;=200,1,IF(R48&gt;200,1.005+(4.5526*R48/100000))),IF(LEFT(Q48,1)="H",1))),IF($K$3="SI",IF(LEFT(Q48,1)="S",IF(R48&lt;=1219.51,1,IF(R48&gt;1219.51,0.79+(6*(R48*3.28)/100000))),IF(LEFT(Q48,1)="L",IF(R48&lt;=60.98,1,IF(R48&gt;60.98,1.005+(4.5526*(R48*3.28)/100000))),IF(LEFT(Q48,1)="H",1))))))</f>
        <v/>
      </c>
      <c r="T48" s="32"/>
      <c r="U48" s="33" t="str">
        <f aca="false">IF(OR(Q48=""),"",IF(AM48&lt;0,0,IF(AH48=0,"Review",AM48)))</f>
        <v/>
      </c>
      <c r="V48" s="33" t="str">
        <f aca="false">IF(OR(Q48=""),"",IF(AJ48&lt;0,0,IF(AH48=0,"Review",IF($K$3="US",ROUND(((K48-L48-(AK48*J48))/(J48*P48)-(O48*T48))*S48/AL48,1),ROUND(((K48-L48-(AK48*J48))/(J48*P48)-(O48/8.696*T48))*S48*37/AL48,1)))))</f>
        <v/>
      </c>
      <c r="W48" s="34" t="str">
        <f aca="false">IF(OR(V48="Review",V48=""),"",IF(V48=0,"",(SQRT(SUMSQ((5),(100*1.4/(K48-L48)),(100*0.1/V48)))/100)*V48))</f>
        <v/>
      </c>
      <c r="X48" s="35" t="str">
        <f aca="false">IF(OR(V48="Review",V48=""),"",IF(V48=0,"",W48/V48))</f>
        <v/>
      </c>
      <c r="Y48" s="65"/>
      <c r="Z48" s="47"/>
      <c r="AA48" s="37"/>
      <c r="AB48" s="37"/>
      <c r="AC48" s="37"/>
      <c r="AD48" s="37"/>
      <c r="AE48" s="37"/>
      <c r="AF48" s="37"/>
      <c r="AH48" s="38" t="b">
        <f aca="false">AND(NOT(ISBLANK(F48)),NOT(ISBLANK(H48)),NOT(ISBLANK(K48)),NOT(ISBLANK(L48)),NOT(ISBLANK(Q48)),NOT(ISBLANK(R48)),NOT(ISBLANK(T48)),T48&gt;=0,R48&gt;=0,K48&gt;=0,L48&gt;=0,J48&gt;0)</f>
        <v>0</v>
      </c>
      <c r="AI48" s="39" t="s">
        <v>36</v>
      </c>
      <c r="AJ48" s="40" t="str">
        <f aca="false">IF(AH48=0,"Review",IF($K$3="US",((K48-L48-(AK48*J48))/(J48*P48)-(O48*T48))*S48 / AL48,((K48-L48-(AK48*J48))/(J48*P48)-(O48/8.696*T48))*S48*37/AL48))</f>
        <v>Review</v>
      </c>
      <c r="AK48" s="41" t="n">
        <f aca="false">IF(OR(Q48="SST",Q48="LST",Q48="LST-OO",Q48="HST",Q48="LMT-OO"),0.066667,0.022223)</f>
        <v>0.022223</v>
      </c>
      <c r="AL48" s="42" t="n">
        <f aca="false">IF($S$3="Air",1,IF($S$3="Butane",2.117,IF($S$3="Ethane",1.497,IF($S$3="Natural Gas",1.099,IF($S$3="Propane",1.359)))))</f>
        <v>1.359</v>
      </c>
      <c r="AM48" s="43" t="str">
        <f aca="false">IF(AH48=0,"Review",((V48*0.1814*(IF(ISBLANK(OR(D48,E48)),(H48+I48)-(F48+G48),(H48+I48)-(D48+E48)))/(1-EXP(-0.1814*(IF(ISBLANK(OR(D48,E48)),(H48+I48)-(F48+G48),(H48+I48)-(D48+E48))))))))</f>
        <v>Review</v>
      </c>
      <c r="AN48" s="4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</row>
    <row r="49" customFormat="false" ht="18.1" hidden="false" customHeight="true" outlineLevel="0" collapsed="false">
      <c r="B49" s="23"/>
      <c r="C49" s="65"/>
      <c r="D49" s="24"/>
      <c r="E49" s="25"/>
      <c r="F49" s="24"/>
      <c r="G49" s="25"/>
      <c r="H49" s="24"/>
      <c r="I49" s="25"/>
      <c r="J49" s="26" t="str">
        <f aca="false">IF(OR(F49="",G49="",H49="",I49=""),"",(H49+I49)-(F49+G49))</f>
        <v/>
      </c>
      <c r="K49" s="27"/>
      <c r="L49" s="28"/>
      <c r="M49" s="29" t="n">
        <f aca="false">IF(Q49="SST",0.314473,IF(Q49="SLT",0.031243,IF(Q49="LST",0.124228,IF(Q49="LLT",0.010189,IF(Q49="LST-OO",0.074671,IF(Q49="LLT-OO",0.011965,IF(Q49="LMT-OO",0.013497,IF(Q49="HST",7.2954,IF(Q49="HLT",0.60795)))))))))</f>
        <v>0</v>
      </c>
      <c r="N49" s="29" t="n">
        <f aca="false">IF(Q49="SST",0.260619,IF(Q49="SLT",0.02188,IF(Q49="LST",0.040676,IF(Q49="LLT",0.003372,IF(Q49="LST-OO",0.037557,IF(Q49="LLT-OO",0.002079,IF(Q49="LMT-OO",0.012499,IF(Q49="HST",0.004293,IF(Q49="HLT",0.0003578)))))))))</f>
        <v>0</v>
      </c>
      <c r="O49" s="30" t="n">
        <f aca="false">IF(Q49="SST",0.087,IF(Q49="SLT",0.087,IF(Q49="LST",0.12,IF(Q49="LLT",0.12,IF(Q49="LST-OO",0.12,IF(Q49="LLT-OO",0.12,IF(Q49="LMT-OO",0.12,IF(Q49="HST",0.07,IF(Q49="HLT",0.07)))))))))</f>
        <v>0</v>
      </c>
      <c r="P49" s="31" t="str">
        <f aca="false">IF(OR(K49="",L49="",Q49=""),"",IF(Q49="HST",M49+N49*((L49+K49)/2),IF(Q49="HLT",M49+N49*((L49+K49)/2),M49+N49*LN((L49+K49)/2))))</f>
        <v/>
      </c>
      <c r="Q49" s="28"/>
      <c r="R49" s="28"/>
      <c r="S49" s="26" t="str">
        <f aca="false">IF(R49="","",IF($K$3="US",IF(LEFT(Q49,1)="S",IF(R49&lt;=4000,1,IF(R49&gt;4000,0.79+(6*R49/100000))),IF(LEFT(Q49,1)="L",IF(R49&lt;=200,1,IF(R49&gt;200,1.005+(4.5526*R49/100000))),IF(LEFT(Q49,1)="H",1))),IF($K$3="SI",IF(LEFT(Q49,1)="S",IF(R49&lt;=1219.51,1,IF(R49&gt;1219.51,0.79+(6*(R49*3.28)/100000))),IF(LEFT(Q49,1)="L",IF(R49&lt;=60.98,1,IF(R49&gt;60.98,1.005+(4.5526*(R49*3.28)/100000))),IF(LEFT(Q49,1)="H",1))))))</f>
        <v/>
      </c>
      <c r="T49" s="32"/>
      <c r="U49" s="33" t="str">
        <f aca="false">IF(OR(Q49=""),"",IF(AM49&lt;0,0,IF(AH49=0,"Review",AM49)))</f>
        <v/>
      </c>
      <c r="V49" s="33" t="str">
        <f aca="false">IF(OR(Q49=""),"",IF(AJ49&lt;0,0,IF(AH49=0,"Review",IF($K$3="US",ROUND(((K49-L49-(AK49*J49))/(J49*P49)-(O49*T49))*S49/AL49,1),ROUND(((K49-L49-(AK49*J49))/(J49*P49)-(O49/8.696*T49))*S49*37/AL49,1)))))</f>
        <v/>
      </c>
      <c r="W49" s="34" t="str">
        <f aca="false">IF(OR(V49="Review",V49=""),"",IF(V49=0,"",(SQRT(SUMSQ((5),(100*1.4/(K49-L49)),(100*0.1/V49)))/100)*V49))</f>
        <v/>
      </c>
      <c r="X49" s="35" t="str">
        <f aca="false">IF(OR(V49="Review",V49=""),"",IF(V49=0,"",W49/V49))</f>
        <v/>
      </c>
      <c r="Y49" s="65"/>
      <c r="Z49" s="47"/>
      <c r="AA49" s="37"/>
      <c r="AB49" s="37"/>
      <c r="AC49" s="37"/>
      <c r="AD49" s="37"/>
      <c r="AE49" s="37"/>
      <c r="AF49" s="37"/>
      <c r="AH49" s="38" t="b">
        <f aca="false">AND(NOT(ISBLANK(F49)),NOT(ISBLANK(H49)),NOT(ISBLANK(K49)),NOT(ISBLANK(L49)),NOT(ISBLANK(Q49)),NOT(ISBLANK(R49)),NOT(ISBLANK(T49)),T49&gt;=0,R49&gt;=0,K49&gt;=0,L49&gt;=0,J49&gt;0)</f>
        <v>0</v>
      </c>
      <c r="AI49" s="39" t="s">
        <v>36</v>
      </c>
      <c r="AJ49" s="40" t="str">
        <f aca="false">IF(AH49=0,"Review",IF($K$3="US",((K49-L49-(AK49*J49))/(J49*P49)-(O49*T49))*S49 / AL49,((K49-L49-(AK49*J49))/(J49*P49)-(O49/8.696*T49))*S49*37/AL49))</f>
        <v>Review</v>
      </c>
      <c r="AK49" s="41" t="n">
        <f aca="false">IF(OR(Q49="SST",Q49="LST",Q49="LST-OO",Q49="HST",Q49="LMT-OO"),0.066667,0.022223)</f>
        <v>0.022223</v>
      </c>
      <c r="AL49" s="42" t="n">
        <f aca="false">IF($S$3="Air",1,IF($S$3="Butane",2.117,IF($S$3="Ethane",1.497,IF($S$3="Natural Gas",1.099,IF($S$3="Propane",1.359)))))</f>
        <v>1.359</v>
      </c>
      <c r="AM49" s="43" t="str">
        <f aca="false">IF(AH49=0,"Review",((V49*0.1814*(IF(ISBLANK(OR(D49,E49)),(H49+I49)-(F49+G49),(H49+I49)-(D49+E49)))/(1-EXP(-0.1814*(IF(ISBLANK(OR(D49,E49)),(H49+I49)-(F49+G49),(H49+I49)-(D49+E49))))))))</f>
        <v>Review</v>
      </c>
      <c r="AN49" s="4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</row>
    <row r="50" customFormat="false" ht="18.1" hidden="false" customHeight="true" outlineLevel="0" collapsed="false">
      <c r="B50" s="23"/>
      <c r="C50" s="65"/>
      <c r="D50" s="24"/>
      <c r="E50" s="25"/>
      <c r="F50" s="24"/>
      <c r="G50" s="25"/>
      <c r="H50" s="24"/>
      <c r="I50" s="25"/>
      <c r="J50" s="26" t="str">
        <f aca="false">IF(OR(F50="",G50="",H50="",I50=""),"",(H50+I50)-(F50+G50))</f>
        <v/>
      </c>
      <c r="K50" s="27"/>
      <c r="L50" s="28"/>
      <c r="M50" s="29" t="n">
        <f aca="false">IF(Q50="SST",0.314473,IF(Q50="SLT",0.031243,IF(Q50="LST",0.124228,IF(Q50="LLT",0.010189,IF(Q50="LST-OO",0.074671,IF(Q50="LLT-OO",0.011965,IF(Q50="LMT-OO",0.013497,IF(Q50="HST",7.2954,IF(Q50="HLT",0.60795)))))))))</f>
        <v>0</v>
      </c>
      <c r="N50" s="29" t="n">
        <f aca="false">IF(Q50="SST",0.260619,IF(Q50="SLT",0.02188,IF(Q50="LST",0.040676,IF(Q50="LLT",0.003372,IF(Q50="LST-OO",0.037557,IF(Q50="LLT-OO",0.002079,IF(Q50="LMT-OO",0.012499,IF(Q50="HST",0.004293,IF(Q50="HLT",0.0003578)))))))))</f>
        <v>0</v>
      </c>
      <c r="O50" s="30" t="n">
        <f aca="false">IF(Q50="SST",0.087,IF(Q50="SLT",0.087,IF(Q50="LST",0.12,IF(Q50="LLT",0.12,IF(Q50="LST-OO",0.12,IF(Q50="LLT-OO",0.12,IF(Q50="LMT-OO",0.12,IF(Q50="HST",0.07,IF(Q50="HLT",0.07)))))))))</f>
        <v>0</v>
      </c>
      <c r="P50" s="31" t="str">
        <f aca="false">IF(OR(K50="",L50="",Q50=""),"",IF(Q50="HST",M50+N50*((L50+K50)/2),IF(Q50="HLT",M50+N50*((L50+K50)/2),M50+N50*LN((L50+K50)/2))))</f>
        <v/>
      </c>
      <c r="Q50" s="28"/>
      <c r="R50" s="28"/>
      <c r="S50" s="26" t="str">
        <f aca="false">IF(R50="","",IF($K$3="US",IF(LEFT(Q50,1)="S",IF(R50&lt;=4000,1,IF(R50&gt;4000,0.79+(6*R50/100000))),IF(LEFT(Q50,1)="L",IF(R50&lt;=200,1,IF(R50&gt;200,1.005+(4.5526*R50/100000))),IF(LEFT(Q50,1)="H",1))),IF($K$3="SI",IF(LEFT(Q50,1)="S",IF(R50&lt;=1219.51,1,IF(R50&gt;1219.51,0.79+(6*(R50*3.28)/100000))),IF(LEFT(Q50,1)="L",IF(R50&lt;=60.98,1,IF(R50&gt;60.98,1.005+(4.5526*(R50*3.28)/100000))),IF(LEFT(Q50,1)="H",1))))))</f>
        <v/>
      </c>
      <c r="T50" s="32"/>
      <c r="U50" s="33" t="str">
        <f aca="false">IF(OR(Q50=""),"",IF(AM50&lt;0,0,IF(AH50=0,"Review",AM50)))</f>
        <v/>
      </c>
      <c r="V50" s="33" t="str">
        <f aca="false">IF(OR(Q50=""),"",IF(AJ50&lt;0,0,IF(AH50=0,"Review",IF($K$3="US",ROUND(((K50-L50-(AK50*J50))/(J50*P50)-(O50*T50))*S50/AL50,1),ROUND(((K50-L50-(AK50*J50))/(J50*P50)-(O50/8.696*T50))*S50*37/AL50,1)))))</f>
        <v/>
      </c>
      <c r="W50" s="34" t="str">
        <f aca="false">IF(OR(V50="Review",V50=""),"",IF(V50=0,"",(SQRT(SUMSQ((5),(100*1.4/(K50-L50)),(100*0.1/V50)))/100)*V50))</f>
        <v/>
      </c>
      <c r="X50" s="35" t="str">
        <f aca="false">IF(OR(V50="Review",V50=""),"",IF(V50=0,"",W50/V50))</f>
        <v/>
      </c>
      <c r="Y50" s="65"/>
      <c r="Z50" s="47"/>
      <c r="AA50" s="37"/>
      <c r="AB50" s="37"/>
      <c r="AC50" s="37"/>
      <c r="AD50" s="37"/>
      <c r="AE50" s="37"/>
      <c r="AF50" s="37"/>
      <c r="AH50" s="38" t="b">
        <f aca="false">AND(NOT(ISBLANK(F50)),NOT(ISBLANK(H50)),NOT(ISBLANK(K50)),NOT(ISBLANK(L50)),NOT(ISBLANK(Q50)),NOT(ISBLANK(R50)),NOT(ISBLANK(T50)),T50&gt;=0,R50&gt;=0,K50&gt;=0,L50&gt;=0,J50&gt;0)</f>
        <v>0</v>
      </c>
      <c r="AI50" s="39" t="s">
        <v>36</v>
      </c>
      <c r="AJ50" s="40" t="str">
        <f aca="false">IF(AH50=0,"Review",IF($K$3="US",((K50-L50-(AK50*J50))/(J50*P50)-(O50*T50))*S50 / AL50,((K50-L50-(AK50*J50))/(J50*P50)-(O50/8.696*T50))*S50*37/AL50))</f>
        <v>Review</v>
      </c>
      <c r="AK50" s="41" t="n">
        <f aca="false">IF(OR(Q50="SST",Q50="LST",Q50="LST-OO",Q50="HST",Q50="LMT-OO"),0.066667,0.022223)</f>
        <v>0.022223</v>
      </c>
      <c r="AL50" s="42" t="n">
        <f aca="false">IF($S$3="Air",1,IF($S$3="Butane",2.117,IF($S$3="Ethane",1.497,IF($S$3="Natural Gas",1.099,IF($S$3="Propane",1.359)))))</f>
        <v>1.359</v>
      </c>
      <c r="AM50" s="43" t="str">
        <f aca="false">IF(AH50=0,"Review",((V50*0.1814*(IF(ISBLANK(OR(D50,E50)),(H50+I50)-(F50+G50),(H50+I50)-(D50+E50)))/(1-EXP(-0.1814*(IF(ISBLANK(OR(D50,E50)),(H50+I50)-(F50+G50),(H50+I50)-(D50+E50))))))))</f>
        <v>Review</v>
      </c>
      <c r="AN50" s="4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</row>
    <row r="51" customFormat="false" ht="18.1" hidden="false" customHeight="true" outlineLevel="0" collapsed="false">
      <c r="B51" s="23"/>
      <c r="C51" s="65"/>
      <c r="D51" s="24"/>
      <c r="E51" s="25"/>
      <c r="F51" s="24"/>
      <c r="G51" s="25"/>
      <c r="H51" s="24"/>
      <c r="I51" s="25"/>
      <c r="J51" s="26" t="str">
        <f aca="false">IF(OR(F51="",G51="",H51="",I51=""),"",(H51+I51)-(F51+G51))</f>
        <v/>
      </c>
      <c r="K51" s="27"/>
      <c r="L51" s="28"/>
      <c r="M51" s="29" t="n">
        <f aca="false">IF(Q51="SST",0.314473,IF(Q51="SLT",0.031243,IF(Q51="LST",0.124228,IF(Q51="LLT",0.010189,IF(Q51="LST-OO",0.074671,IF(Q51="LLT-OO",0.011965,IF(Q51="LMT-OO",0.013497,IF(Q51="HST",7.2954,IF(Q51="HLT",0.60795)))))))))</f>
        <v>0</v>
      </c>
      <c r="N51" s="29" t="n">
        <f aca="false">IF(Q51="SST",0.260619,IF(Q51="SLT",0.02188,IF(Q51="LST",0.040676,IF(Q51="LLT",0.003372,IF(Q51="LST-OO",0.037557,IF(Q51="LLT-OO",0.002079,IF(Q51="LMT-OO",0.012499,IF(Q51="HST",0.004293,IF(Q51="HLT",0.0003578)))))))))</f>
        <v>0</v>
      </c>
      <c r="O51" s="30" t="n">
        <f aca="false">IF(Q51="SST",0.087,IF(Q51="SLT",0.087,IF(Q51="LST",0.12,IF(Q51="LLT",0.12,IF(Q51="LST-OO",0.12,IF(Q51="LLT-OO",0.12,IF(Q51="LMT-OO",0.12,IF(Q51="HST",0.07,IF(Q51="HLT",0.07)))))))))</f>
        <v>0</v>
      </c>
      <c r="P51" s="31" t="str">
        <f aca="false">IF(OR(K51="",L51="",Q51=""),"",IF(Q51="HST",M51+N51*((L51+K51)/2),IF(Q51="HLT",M51+N51*((L51+K51)/2),M51+N51*LN((L51+K51)/2))))</f>
        <v/>
      </c>
      <c r="Q51" s="28"/>
      <c r="R51" s="28"/>
      <c r="S51" s="26" t="str">
        <f aca="false">IF(R51="","",IF($K$3="US",IF(LEFT(Q51,1)="S",IF(R51&lt;=4000,1,IF(R51&gt;4000,0.79+(6*R51/100000))),IF(LEFT(Q51,1)="L",IF(R51&lt;=200,1,IF(R51&gt;200,1.005+(4.5526*R51/100000))),IF(LEFT(Q51,1)="H",1))),IF($K$3="SI",IF(LEFT(Q51,1)="S",IF(R51&lt;=1219.51,1,IF(R51&gt;1219.51,0.79+(6*(R51*3.28)/100000))),IF(LEFT(Q51,1)="L",IF(R51&lt;=60.98,1,IF(R51&gt;60.98,1.005+(4.5526*(R51*3.28)/100000))),IF(LEFT(Q51,1)="H",1))))))</f>
        <v/>
      </c>
      <c r="T51" s="32"/>
      <c r="U51" s="33" t="str">
        <f aca="false">IF(OR(Q51=""),"",IF(AM51&lt;0,0,IF(AH51=0,"Review",AM51)))</f>
        <v/>
      </c>
      <c r="V51" s="33" t="str">
        <f aca="false">IF(OR(Q51=""),"",IF(AJ51&lt;0,0,IF(AH51=0,"Review",IF($K$3="US",ROUND(((K51-L51-(AK51*J51))/(J51*P51)-(O51*T51))*S51/AL51,1),ROUND(((K51-L51-(AK51*J51))/(J51*P51)-(O51/8.696*T51))*S51*37/AL51,1)))))</f>
        <v/>
      </c>
      <c r="W51" s="34" t="str">
        <f aca="false">IF(OR(V51="Review",V51=""),"",IF(V51=0,"",(SQRT(SUMSQ((5),(100*1.4/(K51-L51)),(100*0.1/V51)))/100)*V51))</f>
        <v/>
      </c>
      <c r="X51" s="35" t="str">
        <f aca="false">IF(OR(V51="Review",V51=""),"",IF(V51=0,"",W51/V51))</f>
        <v/>
      </c>
      <c r="Y51" s="65"/>
      <c r="Z51" s="47"/>
      <c r="AA51" s="37"/>
      <c r="AB51" s="37"/>
      <c r="AC51" s="37"/>
      <c r="AD51" s="37"/>
      <c r="AE51" s="37"/>
      <c r="AF51" s="37"/>
      <c r="AH51" s="38" t="b">
        <f aca="false">AND(NOT(ISBLANK(F51)),NOT(ISBLANK(H51)),NOT(ISBLANK(K51)),NOT(ISBLANK(L51)),NOT(ISBLANK(Q51)),NOT(ISBLANK(R51)),NOT(ISBLANK(T51)),T51&gt;=0,R51&gt;=0,K51&gt;=0,L51&gt;=0,J51&gt;0)</f>
        <v>0</v>
      </c>
      <c r="AI51" s="39" t="s">
        <v>36</v>
      </c>
      <c r="AJ51" s="40" t="str">
        <f aca="false">IF(AH51=0,"Review",IF($K$3="US",((K51-L51-(AK51*J51))/(J51*P51)-(O51*T51))*S51 / AL51,((K51-L51-(AK51*J51))/(J51*P51)-(O51/8.696*T51))*S51*37/AL51))</f>
        <v>Review</v>
      </c>
      <c r="AK51" s="41" t="n">
        <f aca="false">IF(OR(Q51="SST",Q51="LST",Q51="LST-OO",Q51="HST",Q51="LMT-OO"),0.066667,0.022223)</f>
        <v>0.022223</v>
      </c>
      <c r="AL51" s="42" t="n">
        <f aca="false">IF($S$3="Air",1,IF($S$3="Butane",2.117,IF($S$3="Ethane",1.497,IF($S$3="Natural Gas",1.099,IF($S$3="Propane",1.359)))))</f>
        <v>1.359</v>
      </c>
      <c r="AM51" s="43" t="str">
        <f aca="false">IF(AH51=0,"Review",((V51*0.1814*(IF(ISBLANK(OR(D51,E51)),(H51+I51)-(F51+G51),(H51+I51)-(D51+E51)))/(1-EXP(-0.1814*(IF(ISBLANK(OR(D51,E51)),(H51+I51)-(F51+G51),(H51+I51)-(D51+E51))))))))</f>
        <v>Review</v>
      </c>
      <c r="AN51" s="4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</row>
    <row r="52" customFormat="false" ht="18.1" hidden="false" customHeight="true" outlineLevel="0" collapsed="false">
      <c r="B52" s="23"/>
      <c r="C52" s="65"/>
      <c r="D52" s="24"/>
      <c r="E52" s="25"/>
      <c r="F52" s="24"/>
      <c r="G52" s="25"/>
      <c r="H52" s="24"/>
      <c r="I52" s="25"/>
      <c r="J52" s="26" t="str">
        <f aca="false">IF(OR(F52="",G52="",H52="",I52=""),"",(H52+I52)-(F52+G52))</f>
        <v/>
      </c>
      <c r="K52" s="27"/>
      <c r="L52" s="28"/>
      <c r="M52" s="29" t="n">
        <f aca="false">IF(Q52="SST",0.314473,IF(Q52="SLT",0.031243,IF(Q52="LST",0.124228,IF(Q52="LLT",0.010189,IF(Q52="LST-OO",0.074671,IF(Q52="LLT-OO",0.011965,IF(Q52="LMT-OO",0.013497,IF(Q52="HST",7.2954,IF(Q52="HLT",0.60795)))))))))</f>
        <v>0</v>
      </c>
      <c r="N52" s="29" t="n">
        <f aca="false">IF(Q52="SST",0.260619,IF(Q52="SLT",0.02188,IF(Q52="LST",0.040676,IF(Q52="LLT",0.003372,IF(Q52="LST-OO",0.037557,IF(Q52="LLT-OO",0.002079,IF(Q52="LMT-OO",0.012499,IF(Q52="HST",0.004293,IF(Q52="HLT",0.0003578)))))))))</f>
        <v>0</v>
      </c>
      <c r="O52" s="30" t="n">
        <f aca="false">IF(Q52="SST",0.087,IF(Q52="SLT",0.087,IF(Q52="LST",0.12,IF(Q52="LLT",0.12,IF(Q52="LST-OO",0.12,IF(Q52="LLT-OO",0.12,IF(Q52="LMT-OO",0.12,IF(Q52="HST",0.07,IF(Q52="HLT",0.07)))))))))</f>
        <v>0</v>
      </c>
      <c r="P52" s="31" t="str">
        <f aca="false">IF(OR(K52="",L52="",Q52=""),"",IF(Q52="HST",M52+N52*((L52+K52)/2),IF(Q52="HLT",M52+N52*((L52+K52)/2),M52+N52*LN((L52+K52)/2))))</f>
        <v/>
      </c>
      <c r="Q52" s="28"/>
      <c r="R52" s="28"/>
      <c r="S52" s="26" t="str">
        <f aca="false">IF(R52="","",IF($K$3="US",IF(LEFT(Q52,1)="S",IF(R52&lt;=4000,1,IF(R52&gt;4000,0.79+(6*R52/100000))),IF(LEFT(Q52,1)="L",IF(R52&lt;=200,1,IF(R52&gt;200,1.005+(4.5526*R52/100000))),IF(LEFT(Q52,1)="H",1))),IF($K$3="SI",IF(LEFT(Q52,1)="S",IF(R52&lt;=1219.51,1,IF(R52&gt;1219.51,0.79+(6*(R52*3.28)/100000))),IF(LEFT(Q52,1)="L",IF(R52&lt;=60.98,1,IF(R52&gt;60.98,1.005+(4.5526*(R52*3.28)/100000))),IF(LEFT(Q52,1)="H",1))))))</f>
        <v/>
      </c>
      <c r="T52" s="32"/>
      <c r="U52" s="33" t="str">
        <f aca="false">IF(OR(Q52=""),"",IF(AM52&lt;0,0,IF(AH52=0,"Review",AM52)))</f>
        <v/>
      </c>
      <c r="V52" s="33" t="str">
        <f aca="false">IF(OR(Q52=""),"",IF(AJ52&lt;0,0,IF(AH52=0,"Review",IF($K$3="US",ROUND(((K52-L52-(AK52*J52))/(J52*P52)-(O52*T52))*S52/AL52,1),ROUND(((K52-L52-(AK52*J52))/(J52*P52)-(O52/8.696*T52))*S52*37/AL52,1)))))</f>
        <v/>
      </c>
      <c r="W52" s="34" t="str">
        <f aca="false">IF(OR(V52="Review",V52=""),"",IF(V52=0,"",(SQRT(SUMSQ((5),(100*1.4/(K52-L52)),(100*0.1/V52)))/100)*V52))</f>
        <v/>
      </c>
      <c r="X52" s="35" t="str">
        <f aca="false">IF(OR(V52="Review",V52=""),"",IF(V52=0,"",W52/V52))</f>
        <v/>
      </c>
      <c r="Y52" s="65"/>
      <c r="Z52" s="47"/>
      <c r="AA52" s="37"/>
      <c r="AB52" s="37"/>
      <c r="AC52" s="37"/>
      <c r="AD52" s="37"/>
      <c r="AE52" s="37"/>
      <c r="AF52" s="37"/>
      <c r="AH52" s="38" t="b">
        <f aca="false">AND(NOT(ISBLANK(F52)),NOT(ISBLANK(H52)),NOT(ISBLANK(K52)),NOT(ISBLANK(L52)),NOT(ISBLANK(Q52)),NOT(ISBLANK(R52)),NOT(ISBLANK(T52)),T52&gt;=0,R52&gt;=0,K52&gt;=0,L52&gt;=0,J52&gt;0)</f>
        <v>0</v>
      </c>
      <c r="AI52" s="39" t="s">
        <v>36</v>
      </c>
      <c r="AJ52" s="40" t="str">
        <f aca="false">IF(AH52=0,"Review",IF($K$3="US",((K52-L52-(AK52*J52))/(J52*P52)-(O52*T52))*S52 / AL52,((K52-L52-(AK52*J52))/(J52*P52)-(O52/8.696*T52))*S52*37/AL52))</f>
        <v>Review</v>
      </c>
      <c r="AK52" s="41" t="n">
        <f aca="false">IF(OR(Q52="SST",Q52="LST",Q52="LST-OO",Q52="HST",Q52="LMT-OO"),0.066667,0.022223)</f>
        <v>0.022223</v>
      </c>
      <c r="AL52" s="42" t="n">
        <f aca="false">IF($S$3="Air",1,IF($S$3="Butane",2.117,IF($S$3="Ethane",1.497,IF($S$3="Natural Gas",1.099,IF($S$3="Propane",1.359)))))</f>
        <v>1.359</v>
      </c>
      <c r="AM52" s="43" t="str">
        <f aca="false">IF(AH52=0,"Review",((V52*0.1814*(IF(ISBLANK(OR(D52,E52)),(H52+I52)-(F52+G52),(H52+I52)-(D52+E52)))/(1-EXP(-0.1814*(IF(ISBLANK(OR(D52,E52)),(H52+I52)-(F52+G52),(H52+I52)-(D52+E52))))))))</f>
        <v>Review</v>
      </c>
      <c r="AN52" s="4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</row>
    <row r="53" customFormat="false" ht="18.1" hidden="false" customHeight="true" outlineLevel="0" collapsed="false">
      <c r="B53" s="23"/>
      <c r="C53" s="65"/>
      <c r="D53" s="24"/>
      <c r="E53" s="25"/>
      <c r="F53" s="24"/>
      <c r="G53" s="25"/>
      <c r="H53" s="24"/>
      <c r="I53" s="25"/>
      <c r="J53" s="26" t="str">
        <f aca="false">IF(OR(F53="",G53="",H53="",I53=""),"",(H53+I53)-(F53+G53))</f>
        <v/>
      </c>
      <c r="K53" s="27"/>
      <c r="L53" s="28"/>
      <c r="M53" s="29" t="n">
        <f aca="false">IF(Q53="SST",0.314473,IF(Q53="SLT",0.031243,IF(Q53="LST",0.124228,IF(Q53="LLT",0.010189,IF(Q53="LST-OO",0.074671,IF(Q53="LLT-OO",0.011965,IF(Q53="LMT-OO",0.013497,IF(Q53="HST",7.2954,IF(Q53="HLT",0.60795)))))))))</f>
        <v>0</v>
      </c>
      <c r="N53" s="29" t="n">
        <f aca="false">IF(Q53="SST",0.260619,IF(Q53="SLT",0.02188,IF(Q53="LST",0.040676,IF(Q53="LLT",0.003372,IF(Q53="LST-OO",0.037557,IF(Q53="LLT-OO",0.002079,IF(Q53="LMT-OO",0.012499,IF(Q53="HST",0.004293,IF(Q53="HLT",0.0003578)))))))))</f>
        <v>0</v>
      </c>
      <c r="O53" s="30" t="n">
        <f aca="false">IF(Q53="SST",0.087,IF(Q53="SLT",0.087,IF(Q53="LST",0.12,IF(Q53="LLT",0.12,IF(Q53="LST-OO",0.12,IF(Q53="LLT-OO",0.12,IF(Q53="LMT-OO",0.12,IF(Q53="HST",0.07,IF(Q53="HLT",0.07)))))))))</f>
        <v>0</v>
      </c>
      <c r="P53" s="31" t="str">
        <f aca="false">IF(OR(K53="",L53="",Q53=""),"",IF(Q53="HST",M53+N53*((L53+K53)/2),IF(Q53="HLT",M53+N53*((L53+K53)/2),M53+N53*LN((L53+K53)/2))))</f>
        <v/>
      </c>
      <c r="Q53" s="28"/>
      <c r="R53" s="28"/>
      <c r="S53" s="26" t="str">
        <f aca="false">IF(R53="","",IF($K$3="US",IF(LEFT(Q53,1)="S",IF(R53&lt;=4000,1,IF(R53&gt;4000,0.79+(6*R53/100000))),IF(LEFT(Q53,1)="L",IF(R53&lt;=200,1,IF(R53&gt;200,1.005+(4.5526*R53/100000))),IF(LEFT(Q53,1)="H",1))),IF($K$3="SI",IF(LEFT(Q53,1)="S",IF(R53&lt;=1219.51,1,IF(R53&gt;1219.51,0.79+(6*(R53*3.28)/100000))),IF(LEFT(Q53,1)="L",IF(R53&lt;=60.98,1,IF(R53&gt;60.98,1.005+(4.5526*(R53*3.28)/100000))),IF(LEFT(Q53,1)="H",1))))))</f>
        <v/>
      </c>
      <c r="T53" s="32"/>
      <c r="U53" s="33" t="str">
        <f aca="false">IF(OR(Q53=""),"",IF(AM53&lt;0,0,IF(AH53=0,"Review",AM53)))</f>
        <v/>
      </c>
      <c r="V53" s="33" t="str">
        <f aca="false">IF(OR(Q53=""),"",IF(AJ53&lt;0,0,IF(AH53=0,"Review",IF($K$3="US",ROUND(((K53-L53-(AK53*J53))/(J53*P53)-(O53*T53))*S53/AL53,1),ROUND(((K53-L53-(AK53*J53))/(J53*P53)-(O53/8.696*T53))*S53*37/AL53,1)))))</f>
        <v/>
      </c>
      <c r="W53" s="34" t="str">
        <f aca="false">IF(OR(V53="Review",V53=""),"",IF(V53=0,"",(SQRT(SUMSQ((5),(100*1.4/(K53-L53)),(100*0.1/V53)))/100)*V53))</f>
        <v/>
      </c>
      <c r="X53" s="35" t="str">
        <f aca="false">IF(OR(V53="Review",V53=""),"",IF(V53=0,"",W53/V53))</f>
        <v/>
      </c>
      <c r="Y53" s="65"/>
      <c r="Z53" s="47"/>
      <c r="AA53" s="37"/>
      <c r="AB53" s="37"/>
      <c r="AC53" s="37"/>
      <c r="AD53" s="37"/>
      <c r="AE53" s="37"/>
      <c r="AF53" s="37"/>
      <c r="AH53" s="38" t="b">
        <f aca="false">AND(NOT(ISBLANK(F53)),NOT(ISBLANK(H53)),NOT(ISBLANK(K53)),NOT(ISBLANK(L53)),NOT(ISBLANK(Q53)),NOT(ISBLANK(R53)),NOT(ISBLANK(T53)),T53&gt;=0,R53&gt;=0,K53&gt;=0,L53&gt;=0,J53&gt;0)</f>
        <v>0</v>
      </c>
      <c r="AI53" s="39" t="s">
        <v>36</v>
      </c>
      <c r="AJ53" s="40" t="str">
        <f aca="false">IF(AH53=0,"Review",IF($K$3="US",((K53-L53-(AK53*J53))/(J53*P53)-(O53*T53))*S53 / AL53,((K53-L53-(AK53*J53))/(J53*P53)-(O53/8.696*T53))*S53*37/AL53))</f>
        <v>Review</v>
      </c>
      <c r="AK53" s="41" t="n">
        <f aca="false">IF(OR(Q53="SST",Q53="LST",Q53="LST-OO",Q53="HST",Q53="LMT-OO"),0.066667,0.022223)</f>
        <v>0.022223</v>
      </c>
      <c r="AL53" s="42" t="n">
        <f aca="false">IF($S$3="Air",1,IF($S$3="Butane",2.117,IF($S$3="Ethane",1.497,IF($S$3="Natural Gas",1.099,IF($S$3="Propane",1.359)))))</f>
        <v>1.359</v>
      </c>
      <c r="AM53" s="43" t="str">
        <f aca="false">IF(AH53=0,"Review",((V53*0.1814*(IF(ISBLANK(OR(D53,E53)),(H53+I53)-(F53+G53),(H53+I53)-(D53+E53)))/(1-EXP(-0.1814*(IF(ISBLANK(OR(D53,E53)),(H53+I53)-(F53+G53),(H53+I53)-(D53+E53))))))))</f>
        <v>Review</v>
      </c>
      <c r="AN53" s="4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</row>
    <row r="54" customFormat="false" ht="18.1" hidden="false" customHeight="true" outlineLevel="0" collapsed="false">
      <c r="B54" s="23"/>
      <c r="C54" s="65"/>
      <c r="D54" s="24"/>
      <c r="E54" s="25"/>
      <c r="F54" s="24"/>
      <c r="G54" s="25"/>
      <c r="H54" s="24"/>
      <c r="I54" s="25"/>
      <c r="J54" s="26" t="str">
        <f aca="false">IF(OR(F54="",G54="",H54="",I54=""),"",(H54+I54)-(F54+G54))</f>
        <v/>
      </c>
      <c r="K54" s="27"/>
      <c r="L54" s="28"/>
      <c r="M54" s="29" t="n">
        <f aca="false">IF(Q54="SST",0.314473,IF(Q54="SLT",0.031243,IF(Q54="LST",0.124228,IF(Q54="LLT",0.010189,IF(Q54="LST-OO",0.074671,IF(Q54="LLT-OO",0.011965,IF(Q54="LMT-OO",0.013497,IF(Q54="HST",7.2954,IF(Q54="HLT",0.60795)))))))))</f>
        <v>0</v>
      </c>
      <c r="N54" s="29" t="n">
        <f aca="false">IF(Q54="SST",0.260619,IF(Q54="SLT",0.02188,IF(Q54="LST",0.040676,IF(Q54="LLT",0.003372,IF(Q54="LST-OO",0.037557,IF(Q54="LLT-OO",0.002079,IF(Q54="LMT-OO",0.012499,IF(Q54="HST",0.004293,IF(Q54="HLT",0.0003578)))))))))</f>
        <v>0</v>
      </c>
      <c r="O54" s="30" t="n">
        <f aca="false">IF(Q54="SST",0.087,IF(Q54="SLT",0.087,IF(Q54="LST",0.12,IF(Q54="LLT",0.12,IF(Q54="LST-OO",0.12,IF(Q54="LLT-OO",0.12,IF(Q54="LMT-OO",0.12,IF(Q54="HST",0.07,IF(Q54="HLT",0.07)))))))))</f>
        <v>0</v>
      </c>
      <c r="P54" s="31" t="str">
        <f aca="false">IF(OR(K54="",L54="",Q54=""),"",IF(Q54="HST",M54+N54*((L54+K54)/2),IF(Q54="HLT",M54+N54*((L54+K54)/2),M54+N54*LN((L54+K54)/2))))</f>
        <v/>
      </c>
      <c r="Q54" s="28"/>
      <c r="R54" s="28"/>
      <c r="S54" s="26" t="str">
        <f aca="false">IF(R54="","",IF($K$3="US",IF(LEFT(Q54,1)="S",IF(R54&lt;=4000,1,IF(R54&gt;4000,0.79+(6*R54/100000))),IF(LEFT(Q54,1)="L",IF(R54&lt;=200,1,IF(R54&gt;200,1.005+(4.5526*R54/100000))),IF(LEFT(Q54,1)="H",1))),IF($K$3="SI",IF(LEFT(Q54,1)="S",IF(R54&lt;=1219.51,1,IF(R54&gt;1219.51,0.79+(6*(R54*3.28)/100000))),IF(LEFT(Q54,1)="L",IF(R54&lt;=60.98,1,IF(R54&gt;60.98,1.005+(4.5526*(R54*3.28)/100000))),IF(LEFT(Q54,1)="H",1))))))</f>
        <v/>
      </c>
      <c r="T54" s="32"/>
      <c r="U54" s="33" t="str">
        <f aca="false">IF(OR(Q54=""),"",IF(AM54&lt;0,0,IF(AH54=0,"Review",AM54)))</f>
        <v/>
      </c>
      <c r="V54" s="33" t="str">
        <f aca="false">IF(OR(Q54=""),"",IF(AJ54&lt;0,0,IF(AH54=0,"Review",IF($K$3="US",ROUND(((K54-L54-(AK54*J54))/(J54*P54)-(O54*T54))*S54/AL54,1),ROUND(((K54-L54-(AK54*J54))/(J54*P54)-(O54/8.696*T54))*S54*37/AL54,1)))))</f>
        <v/>
      </c>
      <c r="W54" s="34" t="str">
        <f aca="false">IF(OR(V54="Review",V54=""),"",IF(V54=0,"",(SQRT(SUMSQ((5),(100*1.4/(K54-L54)),(100*0.1/V54)))/100)*V54))</f>
        <v/>
      </c>
      <c r="X54" s="35" t="str">
        <f aca="false">IF(OR(V54="Review",V54=""),"",IF(V54=0,"",W54/V54))</f>
        <v/>
      </c>
      <c r="Y54" s="65"/>
      <c r="Z54" s="47"/>
      <c r="AA54" s="37"/>
      <c r="AB54" s="37"/>
      <c r="AC54" s="37"/>
      <c r="AD54" s="37"/>
      <c r="AE54" s="37"/>
      <c r="AF54" s="37"/>
      <c r="AH54" s="38" t="b">
        <f aca="false">AND(NOT(ISBLANK(F54)),NOT(ISBLANK(H54)),NOT(ISBLANK(K54)),NOT(ISBLANK(L54)),NOT(ISBLANK(Q54)),NOT(ISBLANK(R54)),NOT(ISBLANK(T54)),T54&gt;=0,R54&gt;=0,K54&gt;=0,L54&gt;=0,J54&gt;0)</f>
        <v>0</v>
      </c>
      <c r="AI54" s="39" t="s">
        <v>36</v>
      </c>
      <c r="AJ54" s="40" t="str">
        <f aca="false">IF(AH54=0,"Review",IF($K$3="US",((K54-L54-(AK54*J54))/(J54*P54)-(O54*T54))*S54 / AL54,((K54-L54-(AK54*J54))/(J54*P54)-(O54/8.696*T54))*S54*37/AL54))</f>
        <v>Review</v>
      </c>
      <c r="AK54" s="41" t="n">
        <f aca="false">IF(OR(Q54="SST",Q54="LST",Q54="LST-OO",Q54="HST",Q54="LMT-OO"),0.066667,0.022223)</f>
        <v>0.022223</v>
      </c>
      <c r="AL54" s="42" t="n">
        <f aca="false">IF($S$3="Air",1,IF($S$3="Butane",2.117,IF($S$3="Ethane",1.497,IF($S$3="Natural Gas",1.099,IF($S$3="Propane",1.359)))))</f>
        <v>1.359</v>
      </c>
      <c r="AM54" s="43" t="str">
        <f aca="false">IF(AH54=0,"Review",((V54*0.1814*(IF(ISBLANK(OR(D54,E54)),(H54+I54)-(F54+G54),(H54+I54)-(D54+E54)))/(1-EXP(-0.1814*(IF(ISBLANK(OR(D54,E54)),(H54+I54)-(F54+G54),(H54+I54)-(D54+E54))))))))</f>
        <v>Review</v>
      </c>
      <c r="AN54" s="4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</row>
    <row r="55" customFormat="false" ht="18.1" hidden="false" customHeight="true" outlineLevel="0" collapsed="false">
      <c r="B55" s="23"/>
      <c r="C55" s="65"/>
      <c r="D55" s="24"/>
      <c r="E55" s="25"/>
      <c r="F55" s="24"/>
      <c r="G55" s="25"/>
      <c r="H55" s="24"/>
      <c r="I55" s="25"/>
      <c r="J55" s="26" t="str">
        <f aca="false">IF(OR(F55="",G55="",H55="",I55=""),"",(H55+I55)-(F55+G55))</f>
        <v/>
      </c>
      <c r="K55" s="27"/>
      <c r="L55" s="28"/>
      <c r="M55" s="29" t="n">
        <f aca="false">IF(Q55="SST",0.314473,IF(Q55="SLT",0.031243,IF(Q55="LST",0.124228,IF(Q55="LLT",0.010189,IF(Q55="LST-OO",0.074671,IF(Q55="LLT-OO",0.011965,IF(Q55="LMT-OO",0.013497,IF(Q55="HST",7.2954,IF(Q55="HLT",0.60795)))))))))</f>
        <v>0</v>
      </c>
      <c r="N55" s="29" t="n">
        <f aca="false">IF(Q55="SST",0.260619,IF(Q55="SLT",0.02188,IF(Q55="LST",0.040676,IF(Q55="LLT",0.003372,IF(Q55="LST-OO",0.037557,IF(Q55="LLT-OO",0.002079,IF(Q55="LMT-OO",0.012499,IF(Q55="HST",0.004293,IF(Q55="HLT",0.0003578)))))))))</f>
        <v>0</v>
      </c>
      <c r="O55" s="30" t="n">
        <f aca="false">IF(Q55="SST",0.087,IF(Q55="SLT",0.087,IF(Q55="LST",0.12,IF(Q55="LLT",0.12,IF(Q55="LST-OO",0.12,IF(Q55="LLT-OO",0.12,IF(Q55="LMT-OO",0.12,IF(Q55="HST",0.07,IF(Q55="HLT",0.07)))))))))</f>
        <v>0</v>
      </c>
      <c r="P55" s="31" t="str">
        <f aca="false">IF(OR(K55="",L55="",Q55=""),"",IF(Q55="HST",M55+N55*((L55+K55)/2),IF(Q55="HLT",M55+N55*((L55+K55)/2),M55+N55*LN((L55+K55)/2))))</f>
        <v/>
      </c>
      <c r="Q55" s="28"/>
      <c r="R55" s="28"/>
      <c r="S55" s="26" t="str">
        <f aca="false">IF(R55="","",IF($K$3="US",IF(LEFT(Q55,1)="S",IF(R55&lt;=4000,1,IF(R55&gt;4000,0.79+(6*R55/100000))),IF(LEFT(Q55,1)="L",IF(R55&lt;=200,1,IF(R55&gt;200,1.005+(4.5526*R55/100000))),IF(LEFT(Q55,1)="H",1))),IF($K$3="SI",IF(LEFT(Q55,1)="S",IF(R55&lt;=1219.51,1,IF(R55&gt;1219.51,0.79+(6*(R55*3.28)/100000))),IF(LEFT(Q55,1)="L",IF(R55&lt;=60.98,1,IF(R55&gt;60.98,1.005+(4.5526*(R55*3.28)/100000))),IF(LEFT(Q55,1)="H",1))))))</f>
        <v/>
      </c>
      <c r="T55" s="32"/>
      <c r="U55" s="33" t="str">
        <f aca="false">IF(OR(Q55=""),"",IF(AM55&lt;0,0,IF(AH55=0,"Review",AM55)))</f>
        <v/>
      </c>
      <c r="V55" s="33" t="str">
        <f aca="false">IF(OR(Q55=""),"",IF(AJ55&lt;0,0,IF(AH55=0,"Review",IF($K$3="US",ROUND(((K55-L55-(AK55*J55))/(J55*P55)-(O55*T55))*S55/AL55,1),ROUND(((K55-L55-(AK55*J55))/(J55*P55)-(O55/8.696*T55))*S55*37/AL55,1)))))</f>
        <v/>
      </c>
      <c r="W55" s="34" t="str">
        <f aca="false">IF(OR(V55="Review",V55=""),"",IF(V55=0,"",(SQRT(SUMSQ((5),(100*1.4/(K55-L55)),(100*0.1/V55)))/100)*V55))</f>
        <v/>
      </c>
      <c r="X55" s="35" t="str">
        <f aca="false">IF(OR(V55="Review",V55=""),"",IF(V55=0,"",W55/V55))</f>
        <v/>
      </c>
      <c r="Y55" s="65"/>
      <c r="Z55" s="47"/>
      <c r="AA55" s="37"/>
      <c r="AB55" s="37"/>
      <c r="AC55" s="37"/>
      <c r="AD55" s="37"/>
      <c r="AE55" s="37"/>
      <c r="AF55" s="37"/>
      <c r="AH55" s="38" t="b">
        <f aca="false">AND(NOT(ISBLANK(F55)),NOT(ISBLANK(H55)),NOT(ISBLANK(K55)),NOT(ISBLANK(L55)),NOT(ISBLANK(Q55)),NOT(ISBLANK(R55)),NOT(ISBLANK(T55)),T55&gt;=0,R55&gt;=0,K55&gt;=0,L55&gt;=0,J55&gt;0)</f>
        <v>0</v>
      </c>
      <c r="AI55" s="39" t="s">
        <v>36</v>
      </c>
      <c r="AJ55" s="40" t="str">
        <f aca="false">IF(AH55=0,"Review",IF($K$3="US",((K55-L55-(AK55*J55))/(J55*P55)-(O55*T55))*S55 / AL55,((K55-L55-(AK55*J55))/(J55*P55)-(O55/8.696*T55))*S55*37/AL55))</f>
        <v>Review</v>
      </c>
      <c r="AK55" s="41" t="n">
        <f aca="false">IF(OR(Q55="SST",Q55="LST",Q55="LST-OO",Q55="HST",Q55="LMT-OO"),0.066667,0.022223)</f>
        <v>0.022223</v>
      </c>
      <c r="AL55" s="42" t="n">
        <f aca="false">IF($S$3="Air",1,IF($S$3="Butane",2.117,IF($S$3="Ethane",1.497,IF($S$3="Natural Gas",1.099,IF($S$3="Propane",1.359)))))</f>
        <v>1.359</v>
      </c>
      <c r="AM55" s="43" t="str">
        <f aca="false">IF(AH55=0,"Review",((V55*0.1814*(IF(ISBLANK(OR(D55,E55)),(H55+I55)-(F55+G55),(H55+I55)-(D55+E55)))/(1-EXP(-0.1814*(IF(ISBLANK(OR(D55,E55)),(H55+I55)-(F55+G55),(H55+I55)-(D55+E55))))))))</f>
        <v>Review</v>
      </c>
      <c r="AN55" s="4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</row>
    <row r="56" customFormat="false" ht="18.1" hidden="false" customHeight="true" outlineLevel="0" collapsed="false">
      <c r="B56" s="23"/>
      <c r="C56" s="65"/>
      <c r="D56" s="24"/>
      <c r="E56" s="25"/>
      <c r="F56" s="24"/>
      <c r="G56" s="25"/>
      <c r="H56" s="24"/>
      <c r="I56" s="25"/>
      <c r="J56" s="26" t="str">
        <f aca="false">IF(OR(F56="",G56="",H56="",I56=""),"",(H56+I56)-(F56+G56))</f>
        <v/>
      </c>
      <c r="K56" s="27"/>
      <c r="L56" s="28"/>
      <c r="M56" s="29" t="n">
        <f aca="false">IF(Q56="SST",0.314473,IF(Q56="SLT",0.031243,IF(Q56="LST",0.124228,IF(Q56="LLT",0.010189,IF(Q56="LST-OO",0.074671,IF(Q56="LLT-OO",0.011965,IF(Q56="LMT-OO",0.013497,IF(Q56="HST",7.2954,IF(Q56="HLT",0.60795)))))))))</f>
        <v>0</v>
      </c>
      <c r="N56" s="29" t="n">
        <f aca="false">IF(Q56="SST",0.260619,IF(Q56="SLT",0.02188,IF(Q56="LST",0.040676,IF(Q56="LLT",0.003372,IF(Q56="LST-OO",0.037557,IF(Q56="LLT-OO",0.002079,IF(Q56="LMT-OO",0.012499,IF(Q56="HST",0.004293,IF(Q56="HLT",0.0003578)))))))))</f>
        <v>0</v>
      </c>
      <c r="O56" s="30" t="n">
        <f aca="false">IF(Q56="SST",0.087,IF(Q56="SLT",0.087,IF(Q56="LST",0.12,IF(Q56="LLT",0.12,IF(Q56="LST-OO",0.12,IF(Q56="LLT-OO",0.12,IF(Q56="LMT-OO",0.12,IF(Q56="HST",0.07,IF(Q56="HLT",0.07)))))))))</f>
        <v>0</v>
      </c>
      <c r="P56" s="31" t="str">
        <f aca="false">IF(OR(K56="",L56="",Q56=""),"",IF(Q56="HST",M56+N56*((L56+K56)/2),IF(Q56="HLT",M56+N56*((L56+K56)/2),M56+N56*LN((L56+K56)/2))))</f>
        <v/>
      </c>
      <c r="Q56" s="28"/>
      <c r="R56" s="28"/>
      <c r="S56" s="26" t="str">
        <f aca="false">IF(R56="","",IF($K$3="US",IF(LEFT(Q56,1)="S",IF(R56&lt;=4000,1,IF(R56&gt;4000,0.79+(6*R56/100000))),IF(LEFT(Q56,1)="L",IF(R56&lt;=200,1,IF(R56&gt;200,1.005+(4.5526*R56/100000))),IF(LEFT(Q56,1)="H",1))),IF($K$3="SI",IF(LEFT(Q56,1)="S",IF(R56&lt;=1219.51,1,IF(R56&gt;1219.51,0.79+(6*(R56*3.28)/100000))),IF(LEFT(Q56,1)="L",IF(R56&lt;=60.98,1,IF(R56&gt;60.98,1.005+(4.5526*(R56*3.28)/100000))),IF(LEFT(Q56,1)="H",1))))))</f>
        <v/>
      </c>
      <c r="T56" s="32"/>
      <c r="U56" s="33" t="str">
        <f aca="false">IF(OR(Q56=""),"",IF(AM56&lt;0,0,IF(AH56=0,"Review",AM56)))</f>
        <v/>
      </c>
      <c r="V56" s="33" t="str">
        <f aca="false">IF(OR(Q56=""),"",IF(AJ56&lt;0,0,IF(AH56=0,"Review",IF($K$3="US",ROUND(((K56-L56-(AK56*J56))/(J56*P56)-(O56*T56))*S56/AL56,1),ROUND(((K56-L56-(AK56*J56))/(J56*P56)-(O56/8.696*T56))*S56*37/AL56,1)))))</f>
        <v/>
      </c>
      <c r="W56" s="34" t="str">
        <f aca="false">IF(OR(V56="Review",V56=""),"",IF(V56=0,"",(SQRT(SUMSQ((5),(100*1.4/(K56-L56)),(100*0.1/V56)))/100)*V56))</f>
        <v/>
      </c>
      <c r="X56" s="35" t="str">
        <f aca="false">IF(OR(V56="Review",V56=""),"",IF(V56=0,"",W56/V56))</f>
        <v/>
      </c>
      <c r="Y56" s="65"/>
      <c r="Z56" s="47"/>
      <c r="AA56" s="37"/>
      <c r="AB56" s="37"/>
      <c r="AC56" s="37"/>
      <c r="AD56" s="37"/>
      <c r="AE56" s="37"/>
      <c r="AF56" s="37"/>
      <c r="AH56" s="38" t="b">
        <f aca="false">AND(NOT(ISBLANK(F56)),NOT(ISBLANK(H56)),NOT(ISBLANK(K56)),NOT(ISBLANK(L56)),NOT(ISBLANK(Q56)),NOT(ISBLANK(R56)),NOT(ISBLANK(T56)),T56&gt;=0,R56&gt;=0,K56&gt;=0,L56&gt;=0,J56&gt;0)</f>
        <v>0</v>
      </c>
      <c r="AI56" s="39" t="s">
        <v>36</v>
      </c>
      <c r="AJ56" s="40" t="str">
        <f aca="false">IF(AH56=0,"Review",IF($K$3="US",((K56-L56-(AK56*J56))/(J56*P56)-(O56*T56))*S56 / AL56,((K56-L56-(AK56*J56))/(J56*P56)-(O56/8.696*T56))*S56*37/AL56))</f>
        <v>Review</v>
      </c>
      <c r="AK56" s="41" t="n">
        <f aca="false">IF(OR(Q56="SST",Q56="LST",Q56="LST-OO",Q56="HST",Q56="LMT-OO"),0.066667,0.022223)</f>
        <v>0.022223</v>
      </c>
      <c r="AL56" s="42" t="n">
        <f aca="false">IF($S$3="Air",1,IF($S$3="Butane",2.117,IF($S$3="Ethane",1.497,IF($S$3="Natural Gas",1.099,IF($S$3="Propane",1.359)))))</f>
        <v>1.359</v>
      </c>
      <c r="AM56" s="43" t="str">
        <f aca="false">IF(AH56=0,"Review",((V56*0.1814*(IF(ISBLANK(OR(D56,E56)),(H56+I56)-(F56+G56),(H56+I56)-(D56+E56)))/(1-EXP(-0.1814*(IF(ISBLANK(OR(D56,E56)),(H56+I56)-(F56+G56),(H56+I56)-(D56+E56))))))))</f>
        <v>Review</v>
      </c>
      <c r="AN56" s="4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7" customFormat="false" ht="18.1" hidden="false" customHeight="true" outlineLevel="0" collapsed="false">
      <c r="B57" s="23"/>
      <c r="C57" s="65"/>
      <c r="D57" s="24"/>
      <c r="E57" s="25"/>
      <c r="F57" s="24"/>
      <c r="G57" s="25"/>
      <c r="H57" s="24"/>
      <c r="I57" s="25"/>
      <c r="J57" s="26" t="str">
        <f aca="false">IF(OR(F57="",G57="",H57="",I57=""),"",(H57+I57)-(F57+G57))</f>
        <v/>
      </c>
      <c r="K57" s="27"/>
      <c r="L57" s="28"/>
      <c r="M57" s="29" t="n">
        <f aca="false">IF(Q57="SST",0.314473,IF(Q57="SLT",0.031243,IF(Q57="LST",0.124228,IF(Q57="LLT",0.010189,IF(Q57="LST-OO",0.074671,IF(Q57="LLT-OO",0.011965,IF(Q57="LMT-OO",0.013497,IF(Q57="HST",7.2954,IF(Q57="HLT",0.60795)))))))))</f>
        <v>0</v>
      </c>
      <c r="N57" s="29" t="n">
        <f aca="false">IF(Q57="SST",0.260619,IF(Q57="SLT",0.02188,IF(Q57="LST",0.040676,IF(Q57="LLT",0.003372,IF(Q57="LST-OO",0.037557,IF(Q57="LLT-OO",0.002079,IF(Q57="LMT-OO",0.012499,IF(Q57="HST",0.004293,IF(Q57="HLT",0.0003578)))))))))</f>
        <v>0</v>
      </c>
      <c r="O57" s="30" t="n">
        <f aca="false">IF(Q57="SST",0.087,IF(Q57="SLT",0.087,IF(Q57="LST",0.12,IF(Q57="LLT",0.12,IF(Q57="LST-OO",0.12,IF(Q57="LLT-OO",0.12,IF(Q57="LMT-OO",0.12,IF(Q57="HST",0.07,IF(Q57="HLT",0.07)))))))))</f>
        <v>0</v>
      </c>
      <c r="P57" s="31" t="str">
        <f aca="false">IF(OR(K57="",L57="",Q57=""),"",IF(Q57="HST",M57+N57*((L57+K57)/2),IF(Q57="HLT",M57+N57*((L57+K57)/2),M57+N57*LN((L57+K57)/2))))</f>
        <v/>
      </c>
      <c r="Q57" s="28"/>
      <c r="R57" s="28"/>
      <c r="S57" s="26" t="str">
        <f aca="false">IF(R57="","",IF($K$3="US",IF(LEFT(Q57,1)="S",IF(R57&lt;=4000,1,IF(R57&gt;4000,0.79+(6*R57/100000))),IF(LEFT(Q57,1)="L",IF(R57&lt;=200,1,IF(R57&gt;200,1.005+(4.5526*R57/100000))),IF(LEFT(Q57,1)="H",1))),IF($K$3="SI",IF(LEFT(Q57,1)="S",IF(R57&lt;=1219.51,1,IF(R57&gt;1219.51,0.79+(6*(R57*3.28)/100000))),IF(LEFT(Q57,1)="L",IF(R57&lt;=60.98,1,IF(R57&gt;60.98,1.005+(4.5526*(R57*3.28)/100000))),IF(LEFT(Q57,1)="H",1))))))</f>
        <v/>
      </c>
      <c r="T57" s="32"/>
      <c r="U57" s="33" t="str">
        <f aca="false">IF(OR(Q57=""),"",IF(AM57&lt;0,0,IF(AH57=0,"Review",AM57)))</f>
        <v/>
      </c>
      <c r="V57" s="33" t="str">
        <f aca="false">IF(OR(Q57=""),"",IF(AJ57&lt;0,0,IF(AH57=0,"Review",IF($K$3="US",ROUND(((K57-L57-(AK57*J57))/(J57*P57)-(O57*T57))*S57/AL57,1),ROUND(((K57-L57-(AK57*J57))/(J57*P57)-(O57/8.696*T57))*S57*37/AL57,1)))))</f>
        <v/>
      </c>
      <c r="W57" s="34" t="str">
        <f aca="false">IF(OR(V57="Review",V57=""),"",IF(V57=0,"",(SQRT(SUMSQ((5),(100*1.4/(K57-L57)),(100*0.1/V57)))/100)*V57))</f>
        <v/>
      </c>
      <c r="X57" s="35" t="str">
        <f aca="false">IF(OR(V57="Review",V57=""),"",IF(V57=0,"",W57/V57))</f>
        <v/>
      </c>
      <c r="Y57" s="65"/>
      <c r="Z57" s="47"/>
      <c r="AA57" s="37"/>
      <c r="AB57" s="37"/>
      <c r="AC57" s="37"/>
      <c r="AD57" s="37"/>
      <c r="AE57" s="37"/>
      <c r="AF57" s="37"/>
      <c r="AH57" s="38" t="b">
        <f aca="false">AND(NOT(ISBLANK(F57)),NOT(ISBLANK(H57)),NOT(ISBLANK(K57)),NOT(ISBLANK(L57)),NOT(ISBLANK(Q57)),NOT(ISBLANK(R57)),NOT(ISBLANK(T57)),T57&gt;=0,R57&gt;=0,K57&gt;=0,L57&gt;=0,J57&gt;0)</f>
        <v>0</v>
      </c>
      <c r="AI57" s="39" t="s">
        <v>36</v>
      </c>
      <c r="AJ57" s="40" t="str">
        <f aca="false">IF(AH57=0,"Review",IF($K$3="US",((K57-L57-(AK57*J57))/(J57*P57)-(O57*T57))*S57 / AL57,((K57-L57-(AK57*J57))/(J57*P57)-(O57/8.696*T57))*S57*37/AL57))</f>
        <v>Review</v>
      </c>
      <c r="AK57" s="41" t="n">
        <f aca="false">IF(OR(Q57="SST",Q57="LST",Q57="LST-OO",Q57="HST",Q57="LMT-OO"),0.066667,0.022223)</f>
        <v>0.022223</v>
      </c>
      <c r="AL57" s="42" t="n">
        <f aca="false">IF($S$3="Air",1,IF($S$3="Butane",2.117,IF($S$3="Ethane",1.497,IF($S$3="Natural Gas",1.099,IF($S$3="Propane",1.359)))))</f>
        <v>1.359</v>
      </c>
      <c r="AM57" s="43" t="str">
        <f aca="false">IF(AH57=0,"Review",((V57*0.1814*(IF(ISBLANK(OR(D57,E57)),(H57+I57)-(F57+G57),(H57+I57)-(D57+E57)))/(1-EXP(-0.1814*(IF(ISBLANK(OR(D57,E57)),(H57+I57)-(F57+G57),(H57+I57)-(D57+E57))))))))</f>
        <v>Review</v>
      </c>
      <c r="AN57" s="4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</row>
    <row r="58" customFormat="false" ht="18.1" hidden="false" customHeight="true" outlineLevel="0" collapsed="false">
      <c r="B58" s="23"/>
      <c r="C58" s="65"/>
      <c r="D58" s="24"/>
      <c r="E58" s="25"/>
      <c r="F58" s="24"/>
      <c r="G58" s="25"/>
      <c r="H58" s="24"/>
      <c r="I58" s="25"/>
      <c r="J58" s="26" t="str">
        <f aca="false">IF(OR(F58="",G58="",H58="",I58=""),"",(H58+I58)-(F58+G58))</f>
        <v/>
      </c>
      <c r="K58" s="27"/>
      <c r="L58" s="28"/>
      <c r="M58" s="29" t="n">
        <f aca="false">IF(Q58="SST",0.314473,IF(Q58="SLT",0.031243,IF(Q58="LST",0.124228,IF(Q58="LLT",0.010189,IF(Q58="LST-OO",0.074671,IF(Q58="LLT-OO",0.011965,IF(Q58="LMT-OO",0.013497,IF(Q58="HST",7.2954,IF(Q58="HLT",0.60795)))))))))</f>
        <v>0</v>
      </c>
      <c r="N58" s="29" t="n">
        <f aca="false">IF(Q58="SST",0.260619,IF(Q58="SLT",0.02188,IF(Q58="LST",0.040676,IF(Q58="LLT",0.003372,IF(Q58="LST-OO",0.037557,IF(Q58="LLT-OO",0.002079,IF(Q58="LMT-OO",0.012499,IF(Q58="HST",0.004293,IF(Q58="HLT",0.0003578)))))))))</f>
        <v>0</v>
      </c>
      <c r="O58" s="30" t="n">
        <f aca="false">IF(Q58="SST",0.087,IF(Q58="SLT",0.087,IF(Q58="LST",0.12,IF(Q58="LLT",0.12,IF(Q58="LST-OO",0.12,IF(Q58="LLT-OO",0.12,IF(Q58="LMT-OO",0.12,IF(Q58="HST",0.07,IF(Q58="HLT",0.07)))))))))</f>
        <v>0</v>
      </c>
      <c r="P58" s="31" t="str">
        <f aca="false">IF(OR(K58="",L58="",Q58=""),"",IF(Q58="HST",M58+N58*((L58+K58)/2),IF(Q58="HLT",M58+N58*((L58+K58)/2),M58+N58*LN((L58+K58)/2))))</f>
        <v/>
      </c>
      <c r="Q58" s="28"/>
      <c r="R58" s="28"/>
      <c r="S58" s="26" t="str">
        <f aca="false">IF(R58="","",IF($K$3="US",IF(LEFT(Q58,1)="S",IF(R58&lt;=4000,1,IF(R58&gt;4000,0.79+(6*R58/100000))),IF(LEFT(Q58,1)="L",IF(R58&lt;=200,1,IF(R58&gt;200,1.005+(4.5526*R58/100000))),IF(LEFT(Q58,1)="H",1))),IF($K$3="SI",IF(LEFT(Q58,1)="S",IF(R58&lt;=1219.51,1,IF(R58&gt;1219.51,0.79+(6*(R58*3.28)/100000))),IF(LEFT(Q58,1)="L",IF(R58&lt;=60.98,1,IF(R58&gt;60.98,1.005+(4.5526*(R58*3.28)/100000))),IF(LEFT(Q58,1)="H",1))))))</f>
        <v/>
      </c>
      <c r="T58" s="32"/>
      <c r="U58" s="33" t="str">
        <f aca="false">IF(OR(Q58=""),"",IF(AM58&lt;0,0,IF(AH58=0,"Review",AM58)))</f>
        <v/>
      </c>
      <c r="V58" s="33" t="str">
        <f aca="false">IF(OR(Q58=""),"",IF(AJ58&lt;0,0,IF(AH58=0,"Review",IF($K$3="US",ROUND(((K58-L58-(AK58*J58))/(J58*P58)-(O58*T58))*S58/AL58,1),ROUND(((K58-L58-(AK58*J58))/(J58*P58)-(O58/8.696*T58))*S58*37/AL58,1)))))</f>
        <v/>
      </c>
      <c r="W58" s="34" t="str">
        <f aca="false">IF(OR(V58="Review",V58=""),"",IF(V58=0,"",(SQRT(SUMSQ((5),(100*1.4/(K58-L58)),(100*0.1/V58)))/100)*V58))</f>
        <v/>
      </c>
      <c r="X58" s="35" t="str">
        <f aca="false">IF(OR(V58="Review",V58=""),"",IF(V58=0,"",W58/V58))</f>
        <v/>
      </c>
      <c r="Y58" s="65"/>
      <c r="Z58" s="47"/>
      <c r="AA58" s="37"/>
      <c r="AB58" s="37"/>
      <c r="AC58" s="37"/>
      <c r="AD58" s="37"/>
      <c r="AE58" s="37"/>
      <c r="AF58" s="37"/>
      <c r="AH58" s="38" t="b">
        <f aca="false">AND(NOT(ISBLANK(F58)),NOT(ISBLANK(H58)),NOT(ISBLANK(K58)),NOT(ISBLANK(L58)),NOT(ISBLANK(Q58)),NOT(ISBLANK(R58)),NOT(ISBLANK(T58)),T58&gt;=0,R58&gt;=0,K58&gt;=0,L58&gt;=0,J58&gt;0)</f>
        <v>0</v>
      </c>
      <c r="AI58" s="39" t="s">
        <v>36</v>
      </c>
      <c r="AJ58" s="40" t="str">
        <f aca="false">IF(AH58=0,"Review",IF($K$3="US",((K58-L58-(AK58*J58))/(J58*P58)-(O58*T58))*S58 / AL58,((K58-L58-(AK58*J58))/(J58*P58)-(O58/8.696*T58))*S58*37/AL58))</f>
        <v>Review</v>
      </c>
      <c r="AK58" s="41" t="n">
        <f aca="false">IF(OR(Q58="SST",Q58="LST",Q58="LST-OO",Q58="HST",Q58="LMT-OO"),0.066667,0.022223)</f>
        <v>0.022223</v>
      </c>
      <c r="AL58" s="42" t="n">
        <f aca="false">IF($S$3="Air",1,IF($S$3="Butane",2.117,IF($S$3="Ethane",1.497,IF($S$3="Natural Gas",1.099,IF($S$3="Propane",1.359)))))</f>
        <v>1.359</v>
      </c>
      <c r="AM58" s="43" t="str">
        <f aca="false">IF(AH58=0,"Review",((V58*0.1814*(IF(ISBLANK(OR(D58,E58)),(H58+I58)-(F58+G58),(H58+I58)-(D58+E58)))/(1-EXP(-0.1814*(IF(ISBLANK(OR(D58,E58)),(H58+I58)-(F58+G58),(H58+I58)-(D58+E58))))))))</f>
        <v>Review</v>
      </c>
      <c r="AN58" s="4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</row>
    <row r="59" customFormat="false" ht="18.1" hidden="false" customHeight="true" outlineLevel="0" collapsed="false">
      <c r="B59" s="23"/>
      <c r="C59" s="65"/>
      <c r="D59" s="24"/>
      <c r="E59" s="25"/>
      <c r="F59" s="24"/>
      <c r="G59" s="25"/>
      <c r="H59" s="24"/>
      <c r="I59" s="25"/>
      <c r="J59" s="26" t="str">
        <f aca="false">IF(OR(F59="",G59="",H59="",I59=""),"",(H59+I59)-(F59+G59))</f>
        <v/>
      </c>
      <c r="K59" s="27"/>
      <c r="L59" s="28"/>
      <c r="M59" s="29" t="n">
        <f aca="false">IF(Q59="SST",0.314473,IF(Q59="SLT",0.031243,IF(Q59="LST",0.124228,IF(Q59="LLT",0.010189,IF(Q59="LST-OO",0.074671,IF(Q59="LLT-OO",0.011965,IF(Q59="LMT-OO",0.013497,IF(Q59="HST",7.2954,IF(Q59="HLT",0.60795)))))))))</f>
        <v>0</v>
      </c>
      <c r="N59" s="29" t="n">
        <f aca="false">IF(Q59="SST",0.260619,IF(Q59="SLT",0.02188,IF(Q59="LST",0.040676,IF(Q59="LLT",0.003372,IF(Q59="LST-OO",0.037557,IF(Q59="LLT-OO",0.002079,IF(Q59="LMT-OO",0.012499,IF(Q59="HST",0.004293,IF(Q59="HLT",0.0003578)))))))))</f>
        <v>0</v>
      </c>
      <c r="O59" s="30" t="n">
        <f aca="false">IF(Q59="SST",0.087,IF(Q59="SLT",0.087,IF(Q59="LST",0.12,IF(Q59="LLT",0.12,IF(Q59="LST-OO",0.12,IF(Q59="LLT-OO",0.12,IF(Q59="LMT-OO",0.12,IF(Q59="HST",0.07,IF(Q59="HLT",0.07)))))))))</f>
        <v>0</v>
      </c>
      <c r="P59" s="31" t="str">
        <f aca="false">IF(OR(K59="",L59="",Q59=""),"",IF(Q59="HST",M59+N59*((L59+K59)/2),IF(Q59="HLT",M59+N59*((L59+K59)/2),M59+N59*LN((L59+K59)/2))))</f>
        <v/>
      </c>
      <c r="Q59" s="28"/>
      <c r="R59" s="28"/>
      <c r="S59" s="26" t="str">
        <f aca="false">IF(R59="","",IF($K$3="US",IF(LEFT(Q59,1)="S",IF(R59&lt;=4000,1,IF(R59&gt;4000,0.79+(6*R59/100000))),IF(LEFT(Q59,1)="L",IF(R59&lt;=200,1,IF(R59&gt;200,1.005+(4.5526*R59/100000))),IF(LEFT(Q59,1)="H",1))),IF($K$3="SI",IF(LEFT(Q59,1)="S",IF(R59&lt;=1219.51,1,IF(R59&gt;1219.51,0.79+(6*(R59*3.28)/100000))),IF(LEFT(Q59,1)="L",IF(R59&lt;=60.98,1,IF(R59&gt;60.98,1.005+(4.5526*(R59*3.28)/100000))),IF(LEFT(Q59,1)="H",1))))))</f>
        <v/>
      </c>
      <c r="T59" s="32"/>
      <c r="U59" s="33" t="str">
        <f aca="false">IF(OR(Q59=""),"",IF(AM59&lt;0,0,IF(AH59=0,"Review",AM59)))</f>
        <v/>
      </c>
      <c r="V59" s="33" t="str">
        <f aca="false">IF(OR(Q59=""),"",IF(AJ59&lt;0,0,IF(AH59=0,"Review",IF($K$3="US",ROUND(((K59-L59-(AK59*J59))/(J59*P59)-(O59*T59))*S59/AL59,1),ROUND(((K59-L59-(AK59*J59))/(J59*P59)-(O59/8.696*T59))*S59*37/AL59,1)))))</f>
        <v/>
      </c>
      <c r="W59" s="34" t="str">
        <f aca="false">IF(OR(V59="Review",V59=""),"",IF(V59=0,"",(SQRT(SUMSQ((5),(100*1.4/(K59-L59)),(100*0.1/V59)))/100)*V59))</f>
        <v/>
      </c>
      <c r="X59" s="35" t="str">
        <f aca="false">IF(OR(V59="Review",V59=""),"",IF(V59=0,"",W59/V59))</f>
        <v/>
      </c>
      <c r="Y59" s="65"/>
      <c r="Z59" s="47"/>
      <c r="AA59" s="37"/>
      <c r="AB59" s="37"/>
      <c r="AC59" s="37"/>
      <c r="AD59" s="37"/>
      <c r="AE59" s="37"/>
      <c r="AF59" s="37"/>
      <c r="AH59" s="38" t="b">
        <f aca="false">AND(NOT(ISBLANK(F59)),NOT(ISBLANK(H59)),NOT(ISBLANK(K59)),NOT(ISBLANK(L59)),NOT(ISBLANK(Q59)),NOT(ISBLANK(R59)),NOT(ISBLANK(T59)),T59&gt;=0,R59&gt;=0,K59&gt;=0,L59&gt;=0,J59&gt;0)</f>
        <v>0</v>
      </c>
      <c r="AI59" s="39" t="s">
        <v>36</v>
      </c>
      <c r="AJ59" s="40" t="str">
        <f aca="false">IF(AH59=0,"Review",IF($K$3="US",((K59-L59-(AK59*J59))/(J59*P59)-(O59*T59))*S59 / AL59,((K59-L59-(AK59*J59))/(J59*P59)-(O59/8.696*T59))*S59*37/AL59))</f>
        <v>Review</v>
      </c>
      <c r="AK59" s="41" t="n">
        <f aca="false">IF(OR(Q59="SST",Q59="LST",Q59="LST-OO",Q59="HST",Q59="LMT-OO"),0.066667,0.022223)</f>
        <v>0.022223</v>
      </c>
      <c r="AL59" s="42" t="n">
        <f aca="false">IF($S$3="Air",1,IF($S$3="Butane",2.117,IF($S$3="Ethane",1.497,IF($S$3="Natural Gas",1.099,IF($S$3="Propane",1.359)))))</f>
        <v>1.359</v>
      </c>
      <c r="AM59" s="43" t="str">
        <f aca="false">IF(AH59=0,"Review",((V59*0.1814*(IF(ISBLANK(OR(D59,E59)),(H59+I59)-(F59+G59),(H59+I59)-(D59+E59)))/(1-EXP(-0.1814*(IF(ISBLANK(OR(D59,E59)),(H59+I59)-(F59+G59),(H59+I59)-(D59+E59))))))))</f>
        <v>Review</v>
      </c>
      <c r="AN59" s="4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</row>
    <row r="60" customFormat="false" ht="18.1" hidden="false" customHeight="true" outlineLevel="0" collapsed="false">
      <c r="B60" s="23"/>
      <c r="C60" s="65"/>
      <c r="D60" s="24"/>
      <c r="E60" s="25"/>
      <c r="F60" s="24"/>
      <c r="G60" s="25"/>
      <c r="H60" s="24"/>
      <c r="I60" s="25"/>
      <c r="J60" s="26" t="str">
        <f aca="false">IF(OR(F60="",G60="",H60="",I60=""),"",(H60+I60)-(F60+G60))</f>
        <v/>
      </c>
      <c r="K60" s="27"/>
      <c r="L60" s="28"/>
      <c r="M60" s="29" t="n">
        <f aca="false">IF(Q60="SST",0.314473,IF(Q60="SLT",0.031243,IF(Q60="LST",0.124228,IF(Q60="LLT",0.010189,IF(Q60="LST-OO",0.074671,IF(Q60="LLT-OO",0.011965,IF(Q60="LMT-OO",0.013497,IF(Q60="HST",7.2954,IF(Q60="HLT",0.60795)))))))))</f>
        <v>0</v>
      </c>
      <c r="N60" s="29" t="n">
        <f aca="false">IF(Q60="SST",0.260619,IF(Q60="SLT",0.02188,IF(Q60="LST",0.040676,IF(Q60="LLT",0.003372,IF(Q60="LST-OO",0.037557,IF(Q60="LLT-OO",0.002079,IF(Q60="LMT-OO",0.012499,IF(Q60="HST",0.004293,IF(Q60="HLT",0.0003578)))))))))</f>
        <v>0</v>
      </c>
      <c r="O60" s="30" t="n">
        <f aca="false">IF(Q60="SST",0.087,IF(Q60="SLT",0.087,IF(Q60="LST",0.12,IF(Q60="LLT",0.12,IF(Q60="LST-OO",0.12,IF(Q60="LLT-OO",0.12,IF(Q60="LMT-OO",0.12,IF(Q60="HST",0.07,IF(Q60="HLT",0.07)))))))))</f>
        <v>0</v>
      </c>
      <c r="P60" s="31" t="str">
        <f aca="false">IF(OR(K60="",L60="",Q60=""),"",IF(Q60="HST",M60+N60*((L60+K60)/2),IF(Q60="HLT",M60+N60*((L60+K60)/2),M60+N60*LN((L60+K60)/2))))</f>
        <v/>
      </c>
      <c r="Q60" s="28"/>
      <c r="R60" s="28"/>
      <c r="S60" s="26" t="str">
        <f aca="false">IF(R60="","",IF($K$3="US",IF(LEFT(Q60,1)="S",IF(R60&lt;=4000,1,IF(R60&gt;4000,0.79+(6*R60/100000))),IF(LEFT(Q60,1)="L",IF(R60&lt;=200,1,IF(R60&gt;200,1.005+(4.5526*R60/100000))),IF(LEFT(Q60,1)="H",1))),IF($K$3="SI",IF(LEFT(Q60,1)="S",IF(R60&lt;=1219.51,1,IF(R60&gt;1219.51,0.79+(6*(R60*3.28)/100000))),IF(LEFT(Q60,1)="L",IF(R60&lt;=60.98,1,IF(R60&gt;60.98,1.005+(4.5526*(R60*3.28)/100000))),IF(LEFT(Q60,1)="H",1))))))</f>
        <v/>
      </c>
      <c r="T60" s="32"/>
      <c r="U60" s="33" t="str">
        <f aca="false">IF(OR(Q60=""),"",IF(AM60&lt;0,0,IF(AH60=0,"Review",AM60)))</f>
        <v/>
      </c>
      <c r="V60" s="33" t="str">
        <f aca="false">IF(OR(Q60=""),"",IF(AJ60&lt;0,0,IF(AH60=0,"Review",IF($K$3="US",ROUND(((K60-L60-(AK60*J60))/(J60*P60)-(O60*T60))*S60/AL60,1),ROUND(((K60-L60-(AK60*J60))/(J60*P60)-(O60/8.696*T60))*S60*37/AL60,1)))))</f>
        <v/>
      </c>
      <c r="W60" s="34" t="str">
        <f aca="false">IF(OR(V60="Review",V60=""),"",IF(V60=0,"",(SQRT(SUMSQ((5),(100*1.4/(K60-L60)),(100*0.1/V60)))/100)*V60))</f>
        <v/>
      </c>
      <c r="X60" s="35" t="str">
        <f aca="false">IF(OR(V60="Review",V60=""),"",IF(V60=0,"",W60/V60))</f>
        <v/>
      </c>
      <c r="Y60" s="65"/>
      <c r="Z60" s="47"/>
      <c r="AA60" s="37"/>
      <c r="AB60" s="37"/>
      <c r="AC60" s="37"/>
      <c r="AD60" s="37"/>
      <c r="AE60" s="37"/>
      <c r="AF60" s="37"/>
      <c r="AH60" s="38" t="b">
        <f aca="false">AND(NOT(ISBLANK(F60)),NOT(ISBLANK(H60)),NOT(ISBLANK(K60)),NOT(ISBLANK(L60)),NOT(ISBLANK(Q60)),NOT(ISBLANK(R60)),NOT(ISBLANK(T60)),T60&gt;=0,R60&gt;=0,K60&gt;=0,L60&gt;=0,J60&gt;0)</f>
        <v>0</v>
      </c>
      <c r="AI60" s="39" t="s">
        <v>36</v>
      </c>
      <c r="AJ60" s="40" t="str">
        <f aca="false">IF(AH60=0,"Review",IF($K$3="US",((K60-L60-(AK60*J60))/(J60*P60)-(O60*T60))*S60 / AL60,((K60-L60-(AK60*J60))/(J60*P60)-(O60/8.696*T60))*S60*37/AL60))</f>
        <v>Review</v>
      </c>
      <c r="AK60" s="41" t="n">
        <f aca="false">IF(OR(Q60="SST",Q60="LST",Q60="LST-OO",Q60="HST",Q60="LMT-OO"),0.066667,0.022223)</f>
        <v>0.022223</v>
      </c>
      <c r="AL60" s="42" t="n">
        <f aca="false">IF($S$3="Air",1,IF($S$3="Butane",2.117,IF($S$3="Ethane",1.497,IF($S$3="Natural Gas",1.099,IF($S$3="Propane",1.359)))))</f>
        <v>1.359</v>
      </c>
      <c r="AM60" s="43" t="str">
        <f aca="false">IF(AH60=0,"Review",((V60*0.1814*(IF(ISBLANK(OR(D60,E60)),(H60+I60)-(F60+G60),(H60+I60)-(D60+E60)))/(1-EXP(-0.1814*(IF(ISBLANK(OR(D60,E60)),(H60+I60)-(F60+G60),(H60+I60)-(D60+E60))))))))</f>
        <v>Review</v>
      </c>
      <c r="AN60" s="4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</row>
    <row r="61" customFormat="false" ht="18.1" hidden="false" customHeight="true" outlineLevel="0" collapsed="false">
      <c r="B61" s="23"/>
      <c r="C61" s="65"/>
      <c r="D61" s="24"/>
      <c r="E61" s="25"/>
      <c r="F61" s="24"/>
      <c r="G61" s="25"/>
      <c r="H61" s="24"/>
      <c r="I61" s="25"/>
      <c r="J61" s="26" t="str">
        <f aca="false">IF(OR(F61="",G61="",H61="",I61=""),"",(H61+I61)-(F61+G61))</f>
        <v/>
      </c>
      <c r="K61" s="27"/>
      <c r="L61" s="28"/>
      <c r="M61" s="29" t="n">
        <f aca="false">IF(Q61="SST",0.314473,IF(Q61="SLT",0.031243,IF(Q61="LST",0.124228,IF(Q61="LLT",0.010189,IF(Q61="LST-OO",0.074671,IF(Q61="LLT-OO",0.011965,IF(Q61="LMT-OO",0.013497,IF(Q61="HST",7.2954,IF(Q61="HLT",0.60795)))))))))</f>
        <v>0</v>
      </c>
      <c r="N61" s="29" t="n">
        <f aca="false">IF(Q61="SST",0.260619,IF(Q61="SLT",0.02188,IF(Q61="LST",0.040676,IF(Q61="LLT",0.003372,IF(Q61="LST-OO",0.037557,IF(Q61="LLT-OO",0.002079,IF(Q61="LMT-OO",0.012499,IF(Q61="HST",0.004293,IF(Q61="HLT",0.0003578)))))))))</f>
        <v>0</v>
      </c>
      <c r="O61" s="30" t="n">
        <f aca="false">IF(Q61="SST",0.087,IF(Q61="SLT",0.087,IF(Q61="LST",0.12,IF(Q61="LLT",0.12,IF(Q61="LST-OO",0.12,IF(Q61="LLT-OO",0.12,IF(Q61="LMT-OO",0.12,IF(Q61="HST",0.07,IF(Q61="HLT",0.07)))))))))</f>
        <v>0</v>
      </c>
      <c r="P61" s="31" t="str">
        <f aca="false">IF(OR(K61="",L61="",Q61=""),"",IF(Q61="HST",M61+N61*((L61+K61)/2),IF(Q61="HLT",M61+N61*((L61+K61)/2),M61+N61*LN((L61+K61)/2))))</f>
        <v/>
      </c>
      <c r="Q61" s="28"/>
      <c r="R61" s="28"/>
      <c r="S61" s="26" t="str">
        <f aca="false">IF(R61="","",IF($K$3="US",IF(LEFT(Q61,1)="S",IF(R61&lt;=4000,1,IF(R61&gt;4000,0.79+(6*R61/100000))),IF(LEFT(Q61,1)="L",IF(R61&lt;=200,1,IF(R61&gt;200,1.005+(4.5526*R61/100000))),IF(LEFT(Q61,1)="H",1))),IF($K$3="SI",IF(LEFT(Q61,1)="S",IF(R61&lt;=1219.51,1,IF(R61&gt;1219.51,0.79+(6*(R61*3.28)/100000))),IF(LEFT(Q61,1)="L",IF(R61&lt;=60.98,1,IF(R61&gt;60.98,1.005+(4.5526*(R61*3.28)/100000))),IF(LEFT(Q61,1)="H",1))))))</f>
        <v/>
      </c>
      <c r="T61" s="32"/>
      <c r="U61" s="33" t="str">
        <f aca="false">IF(OR(Q61=""),"",IF(AM61&lt;0,0,IF(AH61=0,"Review",AM61)))</f>
        <v/>
      </c>
      <c r="V61" s="33" t="str">
        <f aca="false">IF(OR(Q61=""),"",IF(AJ61&lt;0,0,IF(AH61=0,"Review",IF($K$3="US",ROUND(((K61-L61-(AK61*J61))/(J61*P61)-(O61*T61))*S61/AL61,1),ROUND(((K61-L61-(AK61*J61))/(J61*P61)-(O61/8.696*T61))*S61*37/AL61,1)))))</f>
        <v/>
      </c>
      <c r="W61" s="34" t="str">
        <f aca="false">IF(OR(V61="Review",V61=""),"",IF(V61=0,"",(SQRT(SUMSQ((5),(100*1.4/(K61-L61)),(100*0.1/V61)))/100)*V61))</f>
        <v/>
      </c>
      <c r="X61" s="35" t="str">
        <f aca="false">IF(OR(V61="Review",V61=""),"",IF(V61=0,"",W61/V61))</f>
        <v/>
      </c>
      <c r="Y61" s="65"/>
      <c r="Z61" s="47"/>
      <c r="AA61" s="37"/>
      <c r="AB61" s="37"/>
      <c r="AC61" s="37"/>
      <c r="AD61" s="37"/>
      <c r="AE61" s="37"/>
      <c r="AF61" s="37"/>
      <c r="AH61" s="38" t="b">
        <f aca="false">AND(NOT(ISBLANK(F61)),NOT(ISBLANK(H61)),NOT(ISBLANK(K61)),NOT(ISBLANK(L61)),NOT(ISBLANK(Q61)),NOT(ISBLANK(R61)),NOT(ISBLANK(T61)),T61&gt;=0,R61&gt;=0,K61&gt;=0,L61&gt;=0,J61&gt;0)</f>
        <v>0</v>
      </c>
      <c r="AI61" s="39" t="s">
        <v>36</v>
      </c>
      <c r="AJ61" s="40" t="str">
        <f aca="false">IF(AH61=0,"Review",IF($K$3="US",((K61-L61-(AK61*J61))/(J61*P61)-(O61*T61))*S61 / AL61,((K61-L61-(AK61*J61))/(J61*P61)-(O61/8.696*T61))*S61*37/AL61))</f>
        <v>Review</v>
      </c>
      <c r="AK61" s="41" t="n">
        <f aca="false">IF(OR(Q61="SST",Q61="LST",Q61="LST-OO",Q61="HST",Q61="LMT-OO"),0.066667,0.022223)</f>
        <v>0.022223</v>
      </c>
      <c r="AL61" s="42" t="n">
        <f aca="false">IF($S$3="Air",1,IF($S$3="Butane",2.117,IF($S$3="Ethane",1.497,IF($S$3="Natural Gas",1.099,IF($S$3="Propane",1.359)))))</f>
        <v>1.359</v>
      </c>
      <c r="AM61" s="43" t="str">
        <f aca="false">IF(AH61=0,"Review",((V61*0.1814*(IF(ISBLANK(OR(D61,E61)),(H61+I61)-(F61+G61),(H61+I61)-(D61+E61)))/(1-EXP(-0.1814*(IF(ISBLANK(OR(D61,E61)),(H61+I61)-(F61+G61),(H61+I61)-(D61+E61))))))))</f>
        <v>Review</v>
      </c>
      <c r="AN61" s="4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</row>
    <row r="62" customFormat="false" ht="18.1" hidden="false" customHeight="true" outlineLevel="0" collapsed="false">
      <c r="B62" s="23"/>
      <c r="C62" s="65"/>
      <c r="D62" s="24"/>
      <c r="E62" s="25"/>
      <c r="F62" s="24"/>
      <c r="G62" s="25"/>
      <c r="H62" s="24"/>
      <c r="I62" s="25"/>
      <c r="J62" s="26" t="str">
        <f aca="false">IF(OR(F62="",G62="",H62="",I62=""),"",(H62+I62)-(F62+G62))</f>
        <v/>
      </c>
      <c r="K62" s="27"/>
      <c r="L62" s="28"/>
      <c r="M62" s="29" t="n">
        <f aca="false">IF(Q62="SST",0.314473,IF(Q62="SLT",0.031243,IF(Q62="LST",0.124228,IF(Q62="LLT",0.010189,IF(Q62="LST-OO",0.074671,IF(Q62="LLT-OO",0.011965,IF(Q62="LMT-OO",0.013497,IF(Q62="HST",7.2954,IF(Q62="HLT",0.60795)))))))))</f>
        <v>0</v>
      </c>
      <c r="N62" s="29" t="n">
        <f aca="false">IF(Q62="SST",0.260619,IF(Q62="SLT",0.02188,IF(Q62="LST",0.040676,IF(Q62="LLT",0.003372,IF(Q62="LST-OO",0.037557,IF(Q62="LLT-OO",0.002079,IF(Q62="LMT-OO",0.012499,IF(Q62="HST",0.004293,IF(Q62="HLT",0.0003578)))))))))</f>
        <v>0</v>
      </c>
      <c r="O62" s="30" t="n">
        <f aca="false">IF(Q62="SST",0.087,IF(Q62="SLT",0.087,IF(Q62="LST",0.12,IF(Q62="LLT",0.12,IF(Q62="LST-OO",0.12,IF(Q62="LLT-OO",0.12,IF(Q62="LMT-OO",0.12,IF(Q62="HST",0.07,IF(Q62="HLT",0.07)))))))))</f>
        <v>0</v>
      </c>
      <c r="P62" s="31" t="str">
        <f aca="false">IF(OR(K62="",L62="",Q62=""),"",IF(Q62="HST",M62+N62*((L62+K62)/2),IF(Q62="HLT",M62+N62*((L62+K62)/2),M62+N62*LN((L62+K62)/2))))</f>
        <v/>
      </c>
      <c r="Q62" s="28"/>
      <c r="R62" s="28"/>
      <c r="S62" s="26" t="str">
        <f aca="false">IF(R62="","",IF($K$3="US",IF(LEFT(Q62,1)="S",IF(R62&lt;=4000,1,IF(R62&gt;4000,0.79+(6*R62/100000))),IF(LEFT(Q62,1)="L",IF(R62&lt;=200,1,IF(R62&gt;200,1.005+(4.5526*R62/100000))),IF(LEFT(Q62,1)="H",1))),IF($K$3="SI",IF(LEFT(Q62,1)="S",IF(R62&lt;=1219.51,1,IF(R62&gt;1219.51,0.79+(6*(R62*3.28)/100000))),IF(LEFT(Q62,1)="L",IF(R62&lt;=60.98,1,IF(R62&gt;60.98,1.005+(4.5526*(R62*3.28)/100000))),IF(LEFT(Q62,1)="H",1))))))</f>
        <v/>
      </c>
      <c r="T62" s="32"/>
      <c r="U62" s="33" t="str">
        <f aca="false">IF(OR(Q62=""),"",IF(AM62&lt;0,0,IF(AH62=0,"Review",AM62)))</f>
        <v/>
      </c>
      <c r="V62" s="33" t="str">
        <f aca="false">IF(OR(Q62=""),"",IF(AJ62&lt;0,0,IF(AH62=0,"Review",IF($K$3="US",ROUND(((K62-L62-(AK62*J62))/(J62*P62)-(O62*T62))*S62/AL62,1),ROUND(((K62-L62-(AK62*J62))/(J62*P62)-(O62/8.696*T62))*S62*37/AL62,1)))))</f>
        <v/>
      </c>
      <c r="W62" s="34" t="str">
        <f aca="false">IF(OR(V62="Review",V62=""),"",IF(V62=0,"",(SQRT(SUMSQ((5),(100*1.4/(K62-L62)),(100*0.1/V62)))/100)*V62))</f>
        <v/>
      </c>
      <c r="X62" s="35" t="str">
        <f aca="false">IF(OR(V62="Review",V62=""),"",IF(V62=0,"",W62/V62))</f>
        <v/>
      </c>
      <c r="Y62" s="65"/>
      <c r="Z62" s="47"/>
      <c r="AA62" s="37"/>
      <c r="AB62" s="37"/>
      <c r="AC62" s="37"/>
      <c r="AD62" s="37"/>
      <c r="AE62" s="37"/>
      <c r="AF62" s="37"/>
      <c r="AH62" s="38" t="b">
        <f aca="false">AND(NOT(ISBLANK(F62)),NOT(ISBLANK(H62)),NOT(ISBLANK(K62)),NOT(ISBLANK(L62)),NOT(ISBLANK(Q62)),NOT(ISBLANK(R62)),NOT(ISBLANK(T62)),T62&gt;=0,R62&gt;=0,K62&gt;=0,L62&gt;=0,J62&gt;0)</f>
        <v>0</v>
      </c>
      <c r="AI62" s="39" t="s">
        <v>36</v>
      </c>
      <c r="AJ62" s="40" t="str">
        <f aca="false">IF(AH62=0,"Review",IF($K$3="US",((K62-L62-(AK62*J62))/(J62*P62)-(O62*T62))*S62 / AL62,((K62-L62-(AK62*J62))/(J62*P62)-(O62/8.696*T62))*S62*37/AL62))</f>
        <v>Review</v>
      </c>
      <c r="AK62" s="41" t="n">
        <f aca="false">IF(OR(Q62="SST",Q62="LST",Q62="LST-OO",Q62="HST",Q62="LMT-OO"),0.066667,0.022223)</f>
        <v>0.022223</v>
      </c>
      <c r="AL62" s="42" t="n">
        <f aca="false">IF($S$3="Air",1,IF($S$3="Butane",2.117,IF($S$3="Ethane",1.497,IF($S$3="Natural Gas",1.099,IF($S$3="Propane",1.359)))))</f>
        <v>1.359</v>
      </c>
      <c r="AM62" s="43" t="str">
        <f aca="false">IF(AH62=0,"Review",((V62*0.1814*(IF(ISBLANK(OR(D62,E62)),(H62+I62)-(F62+G62),(H62+I62)-(D62+E62)))/(1-EXP(-0.1814*(IF(ISBLANK(OR(D62,E62)),(H62+I62)-(F62+G62),(H62+I62)-(D62+E62))))))))</f>
        <v>Review</v>
      </c>
      <c r="AN62" s="4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</row>
    <row r="63" customFormat="false" ht="18.1" hidden="false" customHeight="true" outlineLevel="0" collapsed="false">
      <c r="B63" s="23"/>
      <c r="C63" s="65"/>
      <c r="D63" s="24"/>
      <c r="E63" s="25"/>
      <c r="F63" s="24"/>
      <c r="G63" s="25"/>
      <c r="H63" s="24"/>
      <c r="I63" s="25"/>
      <c r="J63" s="26" t="str">
        <f aca="false">IF(OR(F63="",G63="",H63="",I63=""),"",(H63+I63)-(F63+G63))</f>
        <v/>
      </c>
      <c r="K63" s="27"/>
      <c r="L63" s="28"/>
      <c r="M63" s="29" t="n">
        <f aca="false">IF(Q63="SST",0.314473,IF(Q63="SLT",0.031243,IF(Q63="LST",0.124228,IF(Q63="LLT",0.010189,IF(Q63="LST-OO",0.074671,IF(Q63="LLT-OO",0.011965,IF(Q63="LMT-OO",0.013497,IF(Q63="HST",7.2954,IF(Q63="HLT",0.60795)))))))))</f>
        <v>0</v>
      </c>
      <c r="N63" s="29" t="n">
        <f aca="false">IF(Q63="SST",0.260619,IF(Q63="SLT",0.02188,IF(Q63="LST",0.040676,IF(Q63="LLT",0.003372,IF(Q63="LST-OO",0.037557,IF(Q63="LLT-OO",0.002079,IF(Q63="LMT-OO",0.012499,IF(Q63="HST",0.004293,IF(Q63="HLT",0.0003578)))))))))</f>
        <v>0</v>
      </c>
      <c r="O63" s="30" t="n">
        <f aca="false">IF(Q63="SST",0.087,IF(Q63="SLT",0.087,IF(Q63="LST",0.12,IF(Q63="LLT",0.12,IF(Q63="LST-OO",0.12,IF(Q63="LLT-OO",0.12,IF(Q63="LMT-OO",0.12,IF(Q63="HST",0.07,IF(Q63="HLT",0.07)))))))))</f>
        <v>0</v>
      </c>
      <c r="P63" s="31" t="str">
        <f aca="false">IF(OR(K63="",L63="",Q63=""),"",IF(Q63="HST",M63+N63*((L63+K63)/2),IF(Q63="HLT",M63+N63*((L63+K63)/2),M63+N63*LN((L63+K63)/2))))</f>
        <v/>
      </c>
      <c r="Q63" s="28"/>
      <c r="R63" s="28"/>
      <c r="S63" s="26" t="str">
        <f aca="false">IF(R63="","",IF($K$3="US",IF(LEFT(Q63,1)="S",IF(R63&lt;=4000,1,IF(R63&gt;4000,0.79+(6*R63/100000))),IF(LEFT(Q63,1)="L",IF(R63&lt;=200,1,IF(R63&gt;200,1.005+(4.5526*R63/100000))),IF(LEFT(Q63,1)="H",1))),IF($K$3="SI",IF(LEFT(Q63,1)="S",IF(R63&lt;=1219.51,1,IF(R63&gt;1219.51,0.79+(6*(R63*3.28)/100000))),IF(LEFT(Q63,1)="L",IF(R63&lt;=60.98,1,IF(R63&gt;60.98,1.005+(4.5526*(R63*3.28)/100000))),IF(LEFT(Q63,1)="H",1))))))</f>
        <v/>
      </c>
      <c r="T63" s="32"/>
      <c r="U63" s="33" t="str">
        <f aca="false">IF(OR(Q63=""),"",IF(AM63&lt;0,0,IF(AH63=0,"Review",AM63)))</f>
        <v/>
      </c>
      <c r="V63" s="33" t="str">
        <f aca="false">IF(OR(Q63=""),"",IF(AJ63&lt;0,0,IF(AH63=0,"Review",IF($K$3="US",ROUND(((K63-L63-(AK63*J63))/(J63*P63)-(O63*T63))*S63/AL63,1),ROUND(((K63-L63-(AK63*J63))/(J63*P63)-(O63/8.696*T63))*S63*37/AL63,1)))))</f>
        <v/>
      </c>
      <c r="W63" s="34" t="str">
        <f aca="false">IF(OR(V63="Review",V63=""),"",IF(V63=0,"",(SQRT(SUMSQ((5),(100*1.4/(K63-L63)),(100*0.1/V63)))/100)*V63))</f>
        <v/>
      </c>
      <c r="X63" s="35" t="str">
        <f aca="false">IF(OR(V63="Review",V63=""),"",IF(V63=0,"",W63/V63))</f>
        <v/>
      </c>
      <c r="Y63" s="65"/>
      <c r="Z63" s="47"/>
      <c r="AA63" s="37"/>
      <c r="AB63" s="37"/>
      <c r="AC63" s="37"/>
      <c r="AD63" s="37"/>
      <c r="AE63" s="37"/>
      <c r="AF63" s="37"/>
      <c r="AH63" s="38" t="b">
        <f aca="false">AND(NOT(ISBLANK(F63)),NOT(ISBLANK(H63)),NOT(ISBLANK(K63)),NOT(ISBLANK(L63)),NOT(ISBLANK(Q63)),NOT(ISBLANK(R63)),NOT(ISBLANK(T63)),T63&gt;=0,R63&gt;=0,K63&gt;=0,L63&gt;=0,J63&gt;0)</f>
        <v>0</v>
      </c>
      <c r="AI63" s="39" t="s">
        <v>36</v>
      </c>
      <c r="AJ63" s="40" t="str">
        <f aca="false">IF(AH63=0,"Review",IF($K$3="US",((K63-L63-(AK63*J63))/(J63*P63)-(O63*T63))*S63 / AL63,((K63-L63-(AK63*J63))/(J63*P63)-(O63/8.696*T63))*S63*37/AL63))</f>
        <v>Review</v>
      </c>
      <c r="AK63" s="41" t="n">
        <f aca="false">IF(OR(Q63="SST",Q63="LST",Q63="LST-OO",Q63="HST",Q63="LMT-OO"),0.066667,0.022223)</f>
        <v>0.022223</v>
      </c>
      <c r="AL63" s="42" t="n">
        <f aca="false">IF($S$3="Air",1,IF($S$3="Butane",2.117,IF($S$3="Ethane",1.497,IF($S$3="Natural Gas",1.099,IF($S$3="Propane",1.359)))))</f>
        <v>1.359</v>
      </c>
      <c r="AM63" s="43" t="str">
        <f aca="false">IF(AH63=0,"Review",((V63*0.1814*(IF(ISBLANK(OR(D63,E63)),(H63+I63)-(F63+G63),(H63+I63)-(D63+E63)))/(1-EXP(-0.1814*(IF(ISBLANK(OR(D63,E63)),(H63+I63)-(F63+G63),(H63+I63)-(D63+E63))))))))</f>
        <v>Review</v>
      </c>
      <c r="AN63" s="4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</row>
    <row r="64" customFormat="false" ht="18.1" hidden="false" customHeight="true" outlineLevel="0" collapsed="false">
      <c r="B64" s="23"/>
      <c r="C64" s="65"/>
      <c r="D64" s="24"/>
      <c r="E64" s="25"/>
      <c r="F64" s="24"/>
      <c r="G64" s="25"/>
      <c r="H64" s="24"/>
      <c r="I64" s="25"/>
      <c r="J64" s="26" t="str">
        <f aca="false">IF(OR(F64="",G64="",H64="",I64=""),"",(H64+I64)-(F64+G64))</f>
        <v/>
      </c>
      <c r="K64" s="27"/>
      <c r="L64" s="28"/>
      <c r="M64" s="29" t="n">
        <f aca="false">IF(Q64="SST",0.314473,IF(Q64="SLT",0.031243,IF(Q64="LST",0.124228,IF(Q64="LLT",0.010189,IF(Q64="LST-OO",0.074671,IF(Q64="LLT-OO",0.011965,IF(Q64="LMT-OO",0.013497,IF(Q64="HST",7.2954,IF(Q64="HLT",0.60795)))))))))</f>
        <v>0</v>
      </c>
      <c r="N64" s="29" t="n">
        <f aca="false">IF(Q64="SST",0.260619,IF(Q64="SLT",0.02188,IF(Q64="LST",0.040676,IF(Q64="LLT",0.003372,IF(Q64="LST-OO",0.037557,IF(Q64="LLT-OO",0.002079,IF(Q64="LMT-OO",0.012499,IF(Q64="HST",0.004293,IF(Q64="HLT",0.0003578)))))))))</f>
        <v>0</v>
      </c>
      <c r="O64" s="30" t="n">
        <f aca="false">IF(Q64="SST",0.087,IF(Q64="SLT",0.087,IF(Q64="LST",0.12,IF(Q64="LLT",0.12,IF(Q64="LST-OO",0.12,IF(Q64="LLT-OO",0.12,IF(Q64="LMT-OO",0.12,IF(Q64="HST",0.07,IF(Q64="HLT",0.07)))))))))</f>
        <v>0</v>
      </c>
      <c r="P64" s="31" t="str">
        <f aca="false">IF(OR(K64="",L64="",Q64=""),"",IF(Q64="HST",M64+N64*((L64+K64)/2),IF(Q64="HLT",M64+N64*((L64+K64)/2),M64+N64*LN((L64+K64)/2))))</f>
        <v/>
      </c>
      <c r="Q64" s="28"/>
      <c r="R64" s="28"/>
      <c r="S64" s="26" t="str">
        <f aca="false">IF(R64="","",IF($K$3="US",IF(LEFT(Q64,1)="S",IF(R64&lt;=4000,1,IF(R64&gt;4000,0.79+(6*R64/100000))),IF(LEFT(Q64,1)="L",IF(R64&lt;=200,1,IF(R64&gt;200,1.005+(4.5526*R64/100000))),IF(LEFT(Q64,1)="H",1))),IF($K$3="SI",IF(LEFT(Q64,1)="S",IF(R64&lt;=1219.51,1,IF(R64&gt;1219.51,0.79+(6*(R64*3.28)/100000))),IF(LEFT(Q64,1)="L",IF(R64&lt;=60.98,1,IF(R64&gt;60.98,1.005+(4.5526*(R64*3.28)/100000))),IF(LEFT(Q64,1)="H",1))))))</f>
        <v/>
      </c>
      <c r="T64" s="32"/>
      <c r="U64" s="33" t="str">
        <f aca="false">IF(OR(Q64=""),"",IF(AM64&lt;0,0,IF(AH64=0,"Review",AM64)))</f>
        <v/>
      </c>
      <c r="V64" s="33" t="str">
        <f aca="false">IF(OR(Q64=""),"",IF(AJ64&lt;0,0,IF(AH64=0,"Review",IF($K$3="US",ROUND(((K64-L64-(AK64*J64))/(J64*P64)-(O64*T64))*S64/AL64,1),ROUND(((K64-L64-(AK64*J64))/(J64*P64)-(O64/8.696*T64))*S64*37/AL64,1)))))</f>
        <v/>
      </c>
      <c r="W64" s="34" t="str">
        <f aca="false">IF(OR(V64="Review",V64=""),"",IF(V64=0,"",(SQRT(SUMSQ((5),(100*1.4/(K64-L64)),(100*0.1/V64)))/100)*V64))</f>
        <v/>
      </c>
      <c r="X64" s="35" t="str">
        <f aca="false">IF(OR(V64="Review",V64=""),"",IF(V64=0,"",W64/V64))</f>
        <v/>
      </c>
      <c r="Y64" s="65"/>
      <c r="Z64" s="47"/>
      <c r="AA64" s="37"/>
      <c r="AB64" s="37"/>
      <c r="AC64" s="37"/>
      <c r="AD64" s="37"/>
      <c r="AE64" s="37"/>
      <c r="AF64" s="37"/>
      <c r="AH64" s="38" t="b">
        <f aca="false">AND(NOT(ISBLANK(F64)),NOT(ISBLANK(H64)),NOT(ISBLANK(K64)),NOT(ISBLANK(L64)),NOT(ISBLANK(Q64)),NOT(ISBLANK(R64)),NOT(ISBLANK(T64)),T64&gt;=0,R64&gt;=0,K64&gt;=0,L64&gt;=0,J64&gt;0)</f>
        <v>0</v>
      </c>
      <c r="AI64" s="39" t="s">
        <v>36</v>
      </c>
      <c r="AJ64" s="40" t="str">
        <f aca="false">IF(AH64=0,"Review",IF($K$3="US",((K64-L64-(AK64*J64))/(J64*P64)-(O64*T64))*S64 / AL64,((K64-L64-(AK64*J64))/(J64*P64)-(O64/8.696*T64))*S64*37/AL64))</f>
        <v>Review</v>
      </c>
      <c r="AK64" s="41" t="n">
        <f aca="false">IF(OR(Q64="SST",Q64="LST",Q64="LST-OO",Q64="HST",Q64="LMT-OO"),0.066667,0.022223)</f>
        <v>0.022223</v>
      </c>
      <c r="AL64" s="42" t="n">
        <f aca="false">IF($S$3="Air",1,IF($S$3="Butane",2.117,IF($S$3="Ethane",1.497,IF($S$3="Natural Gas",1.099,IF($S$3="Propane",1.359)))))</f>
        <v>1.359</v>
      </c>
      <c r="AM64" s="43" t="str">
        <f aca="false">IF(AH64=0,"Review",((V64*0.1814*(IF(ISBLANK(OR(D64,E64)),(H64+I64)-(F64+G64),(H64+I64)-(D64+E64)))/(1-EXP(-0.1814*(IF(ISBLANK(OR(D64,E64)),(H64+I64)-(F64+G64),(H64+I64)-(D64+E64))))))))</f>
        <v>Review</v>
      </c>
      <c r="AN64" s="4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</row>
    <row r="65" customFormat="false" ht="18.1" hidden="false" customHeight="true" outlineLevel="0" collapsed="false">
      <c r="B65" s="23"/>
      <c r="C65" s="65"/>
      <c r="D65" s="24"/>
      <c r="E65" s="25"/>
      <c r="F65" s="24"/>
      <c r="G65" s="25"/>
      <c r="H65" s="24"/>
      <c r="I65" s="25"/>
      <c r="J65" s="26" t="str">
        <f aca="false">IF(OR(F65="",G65="",H65="",I65=""),"",(H65+I65)-(F65+G65))</f>
        <v/>
      </c>
      <c r="K65" s="27"/>
      <c r="L65" s="28"/>
      <c r="M65" s="29" t="n">
        <f aca="false">IF(Q65="SST",0.314473,IF(Q65="SLT",0.031243,IF(Q65="LST",0.124228,IF(Q65="LLT",0.010189,IF(Q65="LST-OO",0.074671,IF(Q65="LLT-OO",0.011965,IF(Q65="LMT-OO",0.013497,IF(Q65="HST",7.2954,IF(Q65="HLT",0.60795)))))))))</f>
        <v>0</v>
      </c>
      <c r="N65" s="29" t="n">
        <f aca="false">IF(Q65="SST",0.260619,IF(Q65="SLT",0.02188,IF(Q65="LST",0.040676,IF(Q65="LLT",0.003372,IF(Q65="LST-OO",0.037557,IF(Q65="LLT-OO",0.002079,IF(Q65="LMT-OO",0.012499,IF(Q65="HST",0.004293,IF(Q65="HLT",0.0003578)))))))))</f>
        <v>0</v>
      </c>
      <c r="O65" s="30" t="n">
        <f aca="false">IF(Q65="SST",0.087,IF(Q65="SLT",0.087,IF(Q65="LST",0.12,IF(Q65="LLT",0.12,IF(Q65="LST-OO",0.12,IF(Q65="LLT-OO",0.12,IF(Q65="LMT-OO",0.12,IF(Q65="HST",0.07,IF(Q65="HLT",0.07)))))))))</f>
        <v>0</v>
      </c>
      <c r="P65" s="31" t="str">
        <f aca="false">IF(OR(K65="",L65="",Q65=""),"",IF(Q65="HST",M65+N65*((L65+K65)/2),IF(Q65="HLT",M65+N65*((L65+K65)/2),M65+N65*LN((L65+K65)/2))))</f>
        <v/>
      </c>
      <c r="Q65" s="28"/>
      <c r="R65" s="28"/>
      <c r="S65" s="26" t="str">
        <f aca="false">IF(R65="","",IF($K$3="US",IF(LEFT(Q65,1)="S",IF(R65&lt;=4000,1,IF(R65&gt;4000,0.79+(6*R65/100000))),IF(LEFT(Q65,1)="L",IF(R65&lt;=200,1,IF(R65&gt;200,1.005+(4.5526*R65/100000))),IF(LEFT(Q65,1)="H",1))),IF($K$3="SI",IF(LEFT(Q65,1)="S",IF(R65&lt;=1219.51,1,IF(R65&gt;1219.51,0.79+(6*(R65*3.28)/100000))),IF(LEFT(Q65,1)="L",IF(R65&lt;=60.98,1,IF(R65&gt;60.98,1.005+(4.5526*(R65*3.28)/100000))),IF(LEFT(Q65,1)="H",1))))))</f>
        <v/>
      </c>
      <c r="T65" s="32"/>
      <c r="U65" s="33" t="str">
        <f aca="false">IF(OR(Q65=""),"",IF(AM65&lt;0,0,IF(AH65=0,"Review",AM65)))</f>
        <v/>
      </c>
      <c r="V65" s="33" t="str">
        <f aca="false">IF(OR(Q65=""),"",IF(AJ65&lt;0,0,IF(AH65=0,"Review",IF($K$3="US",ROUND(((K65-L65-(AK65*J65))/(J65*P65)-(O65*T65))*S65/AL65,1),ROUND(((K65-L65-(AK65*J65))/(J65*P65)-(O65/8.696*T65))*S65*37/AL65,1)))))</f>
        <v/>
      </c>
      <c r="W65" s="34" t="str">
        <f aca="false">IF(OR(V65="Review",V65=""),"",IF(V65=0,"",(SQRT(SUMSQ((5),(100*1.4/(K65-L65)),(100*0.1/V65)))/100)*V65))</f>
        <v/>
      </c>
      <c r="X65" s="35" t="str">
        <f aca="false">IF(OR(V65="Review",V65=""),"",IF(V65=0,"",W65/V65))</f>
        <v/>
      </c>
      <c r="Y65" s="65"/>
      <c r="Z65" s="47"/>
      <c r="AA65" s="37"/>
      <c r="AB65" s="37"/>
      <c r="AC65" s="37"/>
      <c r="AD65" s="37"/>
      <c r="AE65" s="37"/>
      <c r="AF65" s="37"/>
      <c r="AH65" s="38" t="b">
        <f aca="false">AND(NOT(ISBLANK(F65)),NOT(ISBLANK(H65)),NOT(ISBLANK(K65)),NOT(ISBLANK(L65)),NOT(ISBLANK(Q65)),NOT(ISBLANK(R65)),NOT(ISBLANK(T65)),T65&gt;=0,R65&gt;=0,K65&gt;=0,L65&gt;=0,J65&gt;0)</f>
        <v>0</v>
      </c>
      <c r="AI65" s="39" t="s">
        <v>36</v>
      </c>
      <c r="AJ65" s="40" t="str">
        <f aca="false">IF(AH65=0,"Review",IF($K$3="US",((K65-L65-(AK65*J65))/(J65*P65)-(O65*T65))*S65 / AL65,((K65-L65-(AK65*J65))/(J65*P65)-(O65/8.696*T65))*S65*37/AL65))</f>
        <v>Review</v>
      </c>
      <c r="AK65" s="41" t="n">
        <f aca="false">IF(OR(Q65="SST",Q65="LST",Q65="LST-OO",Q65="HST",Q65="LMT-OO"),0.066667,0.022223)</f>
        <v>0.022223</v>
      </c>
      <c r="AL65" s="42" t="n">
        <f aca="false">IF($S$3="Air",1,IF($S$3="Butane",2.117,IF($S$3="Ethane",1.497,IF($S$3="Natural Gas",1.099,IF($S$3="Propane",1.359)))))</f>
        <v>1.359</v>
      </c>
      <c r="AM65" s="43" t="str">
        <f aca="false">IF(AH65=0,"Review",((V65*0.1814*(IF(ISBLANK(OR(D65,E65)),(H65+I65)-(F65+G65),(H65+I65)-(D65+E65)))/(1-EXP(-0.1814*(IF(ISBLANK(OR(D65,E65)),(H65+I65)-(F65+G65),(H65+I65)-(D65+E65))))))))</f>
        <v>Review</v>
      </c>
      <c r="AN65" s="4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</row>
    <row r="66" customFormat="false" ht="18.1" hidden="false" customHeight="true" outlineLevel="0" collapsed="false">
      <c r="B66" s="23"/>
      <c r="C66" s="65"/>
      <c r="D66" s="24"/>
      <c r="E66" s="25"/>
      <c r="F66" s="24"/>
      <c r="G66" s="25"/>
      <c r="H66" s="24"/>
      <c r="I66" s="25"/>
      <c r="J66" s="26" t="str">
        <f aca="false">IF(OR(F66="",G66="",H66="",I66=""),"",(H66+I66)-(F66+G66))</f>
        <v/>
      </c>
      <c r="K66" s="27"/>
      <c r="L66" s="28"/>
      <c r="M66" s="29" t="n">
        <f aca="false">IF(Q66="SST",0.314473,IF(Q66="SLT",0.031243,IF(Q66="LST",0.124228,IF(Q66="LLT",0.010189,IF(Q66="LST-OO",0.074671,IF(Q66="LLT-OO",0.011965,IF(Q66="LMT-OO",0.013497,IF(Q66="HST",7.2954,IF(Q66="HLT",0.60795)))))))))</f>
        <v>0</v>
      </c>
      <c r="N66" s="29" t="n">
        <f aca="false">IF(Q66="SST",0.260619,IF(Q66="SLT",0.02188,IF(Q66="LST",0.040676,IF(Q66="LLT",0.003372,IF(Q66="LST-OO",0.037557,IF(Q66="LLT-OO",0.002079,IF(Q66="LMT-OO",0.012499,IF(Q66="HST",0.004293,IF(Q66="HLT",0.0003578)))))))))</f>
        <v>0</v>
      </c>
      <c r="O66" s="30" t="n">
        <f aca="false">IF(Q66="SST",0.087,IF(Q66="SLT",0.087,IF(Q66="LST",0.12,IF(Q66="LLT",0.12,IF(Q66="LST-OO",0.12,IF(Q66="LLT-OO",0.12,IF(Q66="LMT-OO",0.12,IF(Q66="HST",0.07,IF(Q66="HLT",0.07)))))))))</f>
        <v>0</v>
      </c>
      <c r="P66" s="31" t="str">
        <f aca="false">IF(OR(K66="",L66="",Q66=""),"",IF(Q66="HST",M66+N66*((L66+K66)/2),IF(Q66="HLT",M66+N66*((L66+K66)/2),M66+N66*LN((L66+K66)/2))))</f>
        <v/>
      </c>
      <c r="Q66" s="28"/>
      <c r="R66" s="28"/>
      <c r="S66" s="26" t="str">
        <f aca="false">IF(R66="","",IF($K$3="US",IF(LEFT(Q66,1)="S",IF(R66&lt;=4000,1,IF(R66&gt;4000,0.79+(6*R66/100000))),IF(LEFT(Q66,1)="L",IF(R66&lt;=200,1,IF(R66&gt;200,1.005+(4.5526*R66/100000))),IF(LEFT(Q66,1)="H",1))),IF($K$3="SI",IF(LEFT(Q66,1)="S",IF(R66&lt;=1219.51,1,IF(R66&gt;1219.51,0.79+(6*(R66*3.28)/100000))),IF(LEFT(Q66,1)="L",IF(R66&lt;=60.98,1,IF(R66&gt;60.98,1.005+(4.5526*(R66*3.28)/100000))),IF(LEFT(Q66,1)="H",1))))))</f>
        <v/>
      </c>
      <c r="T66" s="32"/>
      <c r="U66" s="33" t="str">
        <f aca="false">IF(OR(Q66=""),"",IF(AM66&lt;0,0,IF(AH66=0,"Review",AM66)))</f>
        <v/>
      </c>
      <c r="V66" s="33" t="str">
        <f aca="false">IF(OR(Q66=""),"",IF(AJ66&lt;0,0,IF(AH66=0,"Review",IF($K$3="US",ROUND(((K66-L66-(AK66*J66))/(J66*P66)-(O66*T66))*S66/AL66,1),ROUND(((K66-L66-(AK66*J66))/(J66*P66)-(O66/8.696*T66))*S66*37/AL66,1)))))</f>
        <v/>
      </c>
      <c r="W66" s="34" t="str">
        <f aca="false">IF(OR(V66="Review",V66=""),"",IF(V66=0,"",(SQRT(SUMSQ((5),(100*1.4/(K66-L66)),(100*0.1/V66)))/100)*V66))</f>
        <v/>
      </c>
      <c r="X66" s="35" t="str">
        <f aca="false">IF(OR(V66="Review",V66=""),"",IF(V66=0,"",W66/V66))</f>
        <v/>
      </c>
      <c r="Y66" s="65"/>
      <c r="Z66" s="47"/>
      <c r="AA66" s="37"/>
      <c r="AB66" s="37"/>
      <c r="AC66" s="37"/>
      <c r="AD66" s="37"/>
      <c r="AE66" s="37"/>
      <c r="AF66" s="37"/>
      <c r="AH66" s="38" t="b">
        <f aca="false">AND(NOT(ISBLANK(F66)),NOT(ISBLANK(H66)),NOT(ISBLANK(K66)),NOT(ISBLANK(L66)),NOT(ISBLANK(Q66)),NOT(ISBLANK(R66)),NOT(ISBLANK(T66)),T66&gt;=0,R66&gt;=0,K66&gt;=0,L66&gt;=0,J66&gt;0)</f>
        <v>0</v>
      </c>
      <c r="AI66" s="39" t="s">
        <v>36</v>
      </c>
      <c r="AJ66" s="40" t="str">
        <f aca="false">IF(AH66=0,"Review",IF($K$3="US",((K66-L66-(AK66*J66))/(J66*P66)-(O66*T66))*S66 / AL66,((K66-L66-(AK66*J66))/(J66*P66)-(O66/8.696*T66))*S66*37/AL66))</f>
        <v>Review</v>
      </c>
      <c r="AK66" s="41" t="n">
        <f aca="false">IF(OR(Q66="SST",Q66="LST",Q66="LST-OO",Q66="HST",Q66="LMT-OO"),0.066667,0.022223)</f>
        <v>0.022223</v>
      </c>
      <c r="AL66" s="42" t="n">
        <f aca="false">IF($S$3="Air",1,IF($S$3="Butane",2.117,IF($S$3="Ethane",1.497,IF($S$3="Natural Gas",1.099,IF($S$3="Propane",1.359)))))</f>
        <v>1.359</v>
      </c>
      <c r="AM66" s="43" t="str">
        <f aca="false">IF(AH66=0,"Review",((V66*0.1814*(IF(ISBLANK(OR(D66,E66)),(H66+I66)-(F66+G66),(H66+I66)-(D66+E66)))/(1-EXP(-0.1814*(IF(ISBLANK(OR(D66,E66)),(H66+I66)-(F66+G66),(H66+I66)-(D66+E66))))))))</f>
        <v>Review</v>
      </c>
      <c r="AN66" s="4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</row>
    <row r="67" customFormat="false" ht="18.1" hidden="false" customHeight="true" outlineLevel="0" collapsed="false">
      <c r="B67" s="23"/>
      <c r="C67" s="65"/>
      <c r="D67" s="24"/>
      <c r="E67" s="25"/>
      <c r="F67" s="24"/>
      <c r="G67" s="25"/>
      <c r="H67" s="24"/>
      <c r="I67" s="25"/>
      <c r="J67" s="26" t="str">
        <f aca="false">IF(OR(F67="",G67="",H67="",I67=""),"",(H67+I67)-(F67+G67))</f>
        <v/>
      </c>
      <c r="K67" s="27"/>
      <c r="L67" s="28"/>
      <c r="M67" s="29" t="n">
        <f aca="false">IF(Q67="SST",0.314473,IF(Q67="SLT",0.031243,IF(Q67="LST",0.124228,IF(Q67="LLT",0.010189,IF(Q67="LST-OO",0.074671,IF(Q67="LLT-OO",0.011965,IF(Q67="LMT-OO",0.013497,IF(Q67="HST",7.2954,IF(Q67="HLT",0.60795)))))))))</f>
        <v>0</v>
      </c>
      <c r="N67" s="29" t="n">
        <f aca="false">IF(Q67="SST",0.260619,IF(Q67="SLT",0.02188,IF(Q67="LST",0.040676,IF(Q67="LLT",0.003372,IF(Q67="LST-OO",0.037557,IF(Q67="LLT-OO",0.002079,IF(Q67="LMT-OO",0.012499,IF(Q67="HST",0.004293,IF(Q67="HLT",0.0003578)))))))))</f>
        <v>0</v>
      </c>
      <c r="O67" s="30" t="n">
        <f aca="false">IF(Q67="SST",0.087,IF(Q67="SLT",0.087,IF(Q67="LST",0.12,IF(Q67="LLT",0.12,IF(Q67="LST-OO",0.12,IF(Q67="LLT-OO",0.12,IF(Q67="LMT-OO",0.12,IF(Q67="HST",0.07,IF(Q67="HLT",0.07)))))))))</f>
        <v>0</v>
      </c>
      <c r="P67" s="31" t="str">
        <f aca="false">IF(OR(K67="",L67="",Q67=""),"",IF(Q67="HST",M67+N67*((L67+K67)/2),IF(Q67="HLT",M67+N67*((L67+K67)/2),M67+N67*LN((L67+K67)/2))))</f>
        <v/>
      </c>
      <c r="Q67" s="28"/>
      <c r="R67" s="28"/>
      <c r="S67" s="26" t="str">
        <f aca="false">IF(R67="","",IF($K$3="US",IF(LEFT(Q67,1)="S",IF(R67&lt;=4000,1,IF(R67&gt;4000,0.79+(6*R67/100000))),IF(LEFT(Q67,1)="L",IF(R67&lt;=200,1,IF(R67&gt;200,1.005+(4.5526*R67/100000))),IF(LEFT(Q67,1)="H",1))),IF($K$3="SI",IF(LEFT(Q67,1)="S",IF(R67&lt;=1219.51,1,IF(R67&gt;1219.51,0.79+(6*(R67*3.28)/100000))),IF(LEFT(Q67,1)="L",IF(R67&lt;=60.98,1,IF(R67&gt;60.98,1.005+(4.5526*(R67*3.28)/100000))),IF(LEFT(Q67,1)="H",1))))))</f>
        <v/>
      </c>
      <c r="T67" s="32"/>
      <c r="U67" s="33" t="str">
        <f aca="false">IF(OR(Q67=""),"",IF(AM67&lt;0,0,IF(AH67=0,"Review",AM67)))</f>
        <v/>
      </c>
      <c r="V67" s="33" t="str">
        <f aca="false">IF(OR(Q67=""),"",IF(AJ67&lt;0,0,IF(AH67=0,"Review",IF($K$3="US",ROUND(((K67-L67-(AK67*J67))/(J67*P67)-(O67*T67))*S67/AL67,1),ROUND(((K67-L67-(AK67*J67))/(J67*P67)-(O67/8.696*T67))*S67*37/AL67,1)))))</f>
        <v/>
      </c>
      <c r="W67" s="34" t="str">
        <f aca="false">IF(OR(V67="Review",V67=""),"",IF(V67=0,"",(SQRT(SUMSQ((5),(100*1.4/(K67-L67)),(100*0.1/V67)))/100)*V67))</f>
        <v/>
      </c>
      <c r="X67" s="35" t="str">
        <f aca="false">IF(OR(V67="Review",V67=""),"",IF(V67=0,"",W67/V67))</f>
        <v/>
      </c>
      <c r="Y67" s="65"/>
      <c r="Z67" s="47"/>
      <c r="AA67" s="37"/>
      <c r="AB67" s="37"/>
      <c r="AC67" s="37"/>
      <c r="AD67" s="37"/>
      <c r="AE67" s="37"/>
      <c r="AF67" s="37"/>
      <c r="AH67" s="38" t="b">
        <f aca="false">AND(NOT(ISBLANK(F67)),NOT(ISBLANK(H67)),NOT(ISBLANK(K67)),NOT(ISBLANK(L67)),NOT(ISBLANK(Q67)),NOT(ISBLANK(R67)),NOT(ISBLANK(T67)),T67&gt;=0,R67&gt;=0,K67&gt;=0,L67&gt;=0,J67&gt;0)</f>
        <v>0</v>
      </c>
      <c r="AI67" s="39" t="s">
        <v>36</v>
      </c>
      <c r="AJ67" s="40" t="str">
        <f aca="false">IF(AH67=0,"Review",IF($K$3="US",((K67-L67-(AK67*J67))/(J67*P67)-(O67*T67))*S67 / AL67,((K67-L67-(AK67*J67))/(J67*P67)-(O67/8.696*T67))*S67*37/AL67))</f>
        <v>Review</v>
      </c>
      <c r="AK67" s="41" t="n">
        <f aca="false">IF(OR(Q67="SST",Q67="LST",Q67="LST-OO",Q67="HST",Q67="LMT-OO"),0.066667,0.022223)</f>
        <v>0.022223</v>
      </c>
      <c r="AL67" s="42" t="n">
        <f aca="false">IF($S$3="Air",1,IF($S$3="Butane",2.117,IF($S$3="Ethane",1.497,IF($S$3="Natural Gas",1.099,IF($S$3="Propane",1.359)))))</f>
        <v>1.359</v>
      </c>
      <c r="AM67" s="43" t="str">
        <f aca="false">IF(AH67=0,"Review",((V67*0.1814*(IF(ISBLANK(OR(D67,E67)),(H67+I67)-(F67+G67),(H67+I67)-(D67+E67)))/(1-EXP(-0.1814*(IF(ISBLANK(OR(D67,E67)),(H67+I67)-(F67+G67),(H67+I67)-(D67+E67))))))))</f>
        <v>Review</v>
      </c>
      <c r="AN67" s="4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</row>
    <row r="68" customFormat="false" ht="18.1" hidden="false" customHeight="true" outlineLevel="0" collapsed="false">
      <c r="B68" s="23"/>
      <c r="C68" s="65"/>
      <c r="D68" s="24"/>
      <c r="E68" s="25"/>
      <c r="F68" s="24"/>
      <c r="G68" s="25"/>
      <c r="H68" s="24"/>
      <c r="I68" s="25"/>
      <c r="J68" s="26" t="str">
        <f aca="false">IF(OR(F68="",G68="",H68="",I68=""),"",(H68+I68)-(F68+G68))</f>
        <v/>
      </c>
      <c r="K68" s="27"/>
      <c r="L68" s="28"/>
      <c r="M68" s="29" t="n">
        <f aca="false">IF(Q68="SST",0.314473,IF(Q68="SLT",0.031243,IF(Q68="LST",0.124228,IF(Q68="LLT",0.010189,IF(Q68="LST-OO",0.074671,IF(Q68="LLT-OO",0.011965,IF(Q68="LMT-OO",0.013497,IF(Q68="HST",7.2954,IF(Q68="HLT",0.60795)))))))))</f>
        <v>0</v>
      </c>
      <c r="N68" s="29" t="n">
        <f aca="false">IF(Q68="SST",0.260619,IF(Q68="SLT",0.02188,IF(Q68="LST",0.040676,IF(Q68="LLT",0.003372,IF(Q68="LST-OO",0.037557,IF(Q68="LLT-OO",0.002079,IF(Q68="LMT-OO",0.012499,IF(Q68="HST",0.004293,IF(Q68="HLT",0.0003578)))))))))</f>
        <v>0</v>
      </c>
      <c r="O68" s="30" t="n">
        <f aca="false">IF(Q68="SST",0.087,IF(Q68="SLT",0.087,IF(Q68="LST",0.12,IF(Q68="LLT",0.12,IF(Q68="LST-OO",0.12,IF(Q68="LLT-OO",0.12,IF(Q68="LMT-OO",0.12,IF(Q68="HST",0.07,IF(Q68="HLT",0.07)))))))))</f>
        <v>0</v>
      </c>
      <c r="P68" s="31" t="str">
        <f aca="false">IF(OR(K68="",L68="",Q68=""),"",IF(Q68="HST",M68+N68*((L68+K68)/2),IF(Q68="HLT",M68+N68*((L68+K68)/2),M68+N68*LN((L68+K68)/2))))</f>
        <v/>
      </c>
      <c r="Q68" s="28"/>
      <c r="R68" s="28"/>
      <c r="S68" s="26" t="str">
        <f aca="false">IF(R68="","",IF($K$3="US",IF(LEFT(Q68,1)="S",IF(R68&lt;=4000,1,IF(R68&gt;4000,0.79+(6*R68/100000))),IF(LEFT(Q68,1)="L",IF(R68&lt;=200,1,IF(R68&gt;200,1.005+(4.5526*R68/100000))),IF(LEFT(Q68,1)="H",1))),IF($K$3="SI",IF(LEFT(Q68,1)="S",IF(R68&lt;=1219.51,1,IF(R68&gt;1219.51,0.79+(6*(R68*3.28)/100000))),IF(LEFT(Q68,1)="L",IF(R68&lt;=60.98,1,IF(R68&gt;60.98,1.005+(4.5526*(R68*3.28)/100000))),IF(LEFT(Q68,1)="H",1))))))</f>
        <v/>
      </c>
      <c r="T68" s="32"/>
      <c r="U68" s="33" t="str">
        <f aca="false">IF(OR(Q68=""),"",IF(AM68&lt;0,0,IF(AH68=0,"Review",AM68)))</f>
        <v/>
      </c>
      <c r="V68" s="33" t="str">
        <f aca="false">IF(OR(Q68=""),"",IF(AJ68&lt;0,0,IF(AH68=0,"Review",IF($K$3="US",ROUND(((K68-L68-(AK68*J68))/(J68*P68)-(O68*T68))*S68/AL68,1),ROUND(((K68-L68-(AK68*J68))/(J68*P68)-(O68/8.696*T68))*S68*37/AL68,1)))))</f>
        <v/>
      </c>
      <c r="W68" s="34" t="str">
        <f aca="false">IF(OR(V68="Review",V68=""),"",IF(V68=0,"",(SQRT(SUMSQ((5),(100*1.4/(K68-L68)),(100*0.1/V68)))/100)*V68))</f>
        <v/>
      </c>
      <c r="X68" s="35" t="str">
        <f aca="false">IF(OR(V68="Review",V68=""),"",IF(V68=0,"",W68/V68))</f>
        <v/>
      </c>
      <c r="Y68" s="65"/>
      <c r="Z68" s="47"/>
      <c r="AA68" s="37"/>
      <c r="AB68" s="37"/>
      <c r="AC68" s="37"/>
      <c r="AD68" s="37"/>
      <c r="AE68" s="37"/>
      <c r="AF68" s="37"/>
      <c r="AH68" s="38" t="b">
        <f aca="false">AND(NOT(ISBLANK(F68)),NOT(ISBLANK(H68)),NOT(ISBLANK(K68)),NOT(ISBLANK(L68)),NOT(ISBLANK(Q68)),NOT(ISBLANK(R68)),NOT(ISBLANK(T68)),T68&gt;=0,R68&gt;=0,K68&gt;=0,L68&gt;=0,J68&gt;0)</f>
        <v>0</v>
      </c>
      <c r="AI68" s="39" t="s">
        <v>36</v>
      </c>
      <c r="AJ68" s="40" t="str">
        <f aca="false">IF(AH68=0,"Review",IF($K$3="US",((K68-L68-(AK68*J68))/(J68*P68)-(O68*T68))*S68 / AL68,((K68-L68-(AK68*J68))/(J68*P68)-(O68/8.696*T68))*S68*37/AL68))</f>
        <v>Review</v>
      </c>
      <c r="AK68" s="41" t="n">
        <f aca="false">IF(OR(Q68="SST",Q68="LST",Q68="LST-OO",Q68="HST",Q68="LMT-OO"),0.066667,0.022223)</f>
        <v>0.022223</v>
      </c>
      <c r="AL68" s="42" t="n">
        <f aca="false">IF($S$3="Air",1,IF($S$3="Butane",2.117,IF($S$3="Ethane",1.497,IF($S$3="Natural Gas",1.099,IF($S$3="Propane",1.359)))))</f>
        <v>1.359</v>
      </c>
      <c r="AM68" s="43" t="str">
        <f aca="false">IF(AH68=0,"Review",((V68*0.1814*(IF(ISBLANK(OR(D68,E68)),(H68+I68)-(F68+G68),(H68+I68)-(D68+E68)))/(1-EXP(-0.1814*(IF(ISBLANK(OR(D68,E68)),(H68+I68)-(F68+G68),(H68+I68)-(D68+E68))))))))</f>
        <v>Review</v>
      </c>
      <c r="AN68" s="4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</row>
    <row r="69" customFormat="false" ht="18.1" hidden="false" customHeight="true" outlineLevel="0" collapsed="false">
      <c r="B69" s="23"/>
      <c r="C69" s="65"/>
      <c r="D69" s="24"/>
      <c r="E69" s="25"/>
      <c r="F69" s="24"/>
      <c r="G69" s="25"/>
      <c r="H69" s="24"/>
      <c r="I69" s="25"/>
      <c r="J69" s="26" t="str">
        <f aca="false">IF(OR(F69="",G69="",H69="",I69=""),"",(H69+I69)-(F69+G69))</f>
        <v/>
      </c>
      <c r="K69" s="27"/>
      <c r="L69" s="28"/>
      <c r="M69" s="29" t="n">
        <f aca="false">IF(Q69="SST",0.314473,IF(Q69="SLT",0.031243,IF(Q69="LST",0.124228,IF(Q69="LLT",0.010189,IF(Q69="LST-OO",0.074671,IF(Q69="LLT-OO",0.011965,IF(Q69="LMT-OO",0.013497,IF(Q69="HST",7.2954,IF(Q69="HLT",0.60795)))))))))</f>
        <v>0</v>
      </c>
      <c r="N69" s="29" t="n">
        <f aca="false">IF(Q69="SST",0.260619,IF(Q69="SLT",0.02188,IF(Q69="LST",0.040676,IF(Q69="LLT",0.003372,IF(Q69="LST-OO",0.037557,IF(Q69="LLT-OO",0.002079,IF(Q69="LMT-OO",0.012499,IF(Q69="HST",0.004293,IF(Q69="HLT",0.0003578)))))))))</f>
        <v>0</v>
      </c>
      <c r="O69" s="30" t="n">
        <f aca="false">IF(Q69="SST",0.087,IF(Q69="SLT",0.087,IF(Q69="LST",0.12,IF(Q69="LLT",0.12,IF(Q69="LST-OO",0.12,IF(Q69="LLT-OO",0.12,IF(Q69="LMT-OO",0.12,IF(Q69="HST",0.07,IF(Q69="HLT",0.07)))))))))</f>
        <v>0</v>
      </c>
      <c r="P69" s="31" t="str">
        <f aca="false">IF(OR(K69="",L69="",Q69=""),"",IF(Q69="HST",M69+N69*((L69+K69)/2),IF(Q69="HLT",M69+N69*((L69+K69)/2),M69+N69*LN((L69+K69)/2))))</f>
        <v/>
      </c>
      <c r="Q69" s="28"/>
      <c r="R69" s="28"/>
      <c r="S69" s="26" t="str">
        <f aca="false">IF(R69="","",IF($K$3="US",IF(LEFT(Q69,1)="S",IF(R69&lt;=4000,1,IF(R69&gt;4000,0.79+(6*R69/100000))),IF(LEFT(Q69,1)="L",IF(R69&lt;=200,1,IF(R69&gt;200,1.005+(4.5526*R69/100000))),IF(LEFT(Q69,1)="H",1))),IF($K$3="SI",IF(LEFT(Q69,1)="S",IF(R69&lt;=1219.51,1,IF(R69&gt;1219.51,0.79+(6*(R69*3.28)/100000))),IF(LEFT(Q69,1)="L",IF(R69&lt;=60.98,1,IF(R69&gt;60.98,1.005+(4.5526*(R69*3.28)/100000))),IF(LEFT(Q69,1)="H",1))))))</f>
        <v/>
      </c>
      <c r="T69" s="32"/>
      <c r="U69" s="33" t="str">
        <f aca="false">IF(OR(Q69=""),"",IF(AM69&lt;0,0,IF(AH69=0,"Review",AM69)))</f>
        <v/>
      </c>
      <c r="V69" s="33" t="str">
        <f aca="false">IF(OR(Q69=""),"",IF(AJ69&lt;0,0,IF(AH69=0,"Review",IF($K$3="US",ROUND(((K69-L69-(AK69*J69))/(J69*P69)-(O69*T69))*S69/AL69,1),ROUND(((K69-L69-(AK69*J69))/(J69*P69)-(O69/8.696*T69))*S69*37/AL69,1)))))</f>
        <v/>
      </c>
      <c r="W69" s="34" t="str">
        <f aca="false">IF(OR(V69="Review",V69=""),"",IF(V69=0,"",(SQRT(SUMSQ((5),(100*1.4/(K69-L69)),(100*0.1/V69)))/100)*V69))</f>
        <v/>
      </c>
      <c r="X69" s="35" t="str">
        <f aca="false">IF(OR(V69="Review",V69=""),"",IF(V69=0,"",W69/V69))</f>
        <v/>
      </c>
      <c r="Y69" s="65"/>
      <c r="Z69" s="47"/>
      <c r="AA69" s="37"/>
      <c r="AB69" s="37"/>
      <c r="AC69" s="37"/>
      <c r="AD69" s="37"/>
      <c r="AE69" s="37"/>
      <c r="AF69" s="37"/>
      <c r="AH69" s="38" t="b">
        <f aca="false">AND(NOT(ISBLANK(F69)),NOT(ISBLANK(H69)),NOT(ISBLANK(K69)),NOT(ISBLANK(L69)),NOT(ISBLANK(Q69)),NOT(ISBLANK(R69)),NOT(ISBLANK(T69)),T69&gt;=0,R69&gt;=0,K69&gt;=0,L69&gt;=0,J69&gt;0)</f>
        <v>0</v>
      </c>
      <c r="AI69" s="39" t="s">
        <v>36</v>
      </c>
      <c r="AJ69" s="40" t="str">
        <f aca="false">IF(AH69=0,"Review",IF($K$3="US",((K69-L69-(AK69*J69))/(J69*P69)-(O69*T69))*S69 / AL69,((K69-L69-(AK69*J69))/(J69*P69)-(O69/8.696*T69))*S69*37/AL69))</f>
        <v>Review</v>
      </c>
      <c r="AK69" s="41" t="n">
        <f aca="false">IF(OR(Q69="SST",Q69="LST",Q69="LST-OO",Q69="HST",Q69="LMT-OO"),0.066667,0.022223)</f>
        <v>0.022223</v>
      </c>
      <c r="AL69" s="42" t="n">
        <f aca="false">IF($S$3="Air",1,IF($S$3="Butane",2.117,IF($S$3="Ethane",1.497,IF($S$3="Natural Gas",1.099,IF($S$3="Propane",1.359)))))</f>
        <v>1.359</v>
      </c>
      <c r="AM69" s="43" t="str">
        <f aca="false">IF(AH69=0,"Review",((V69*0.1814*(IF(ISBLANK(OR(D69,E69)),(H69+I69)-(F69+G69),(H69+I69)-(D69+E69)))/(1-EXP(-0.1814*(IF(ISBLANK(OR(D69,E69)),(H69+I69)-(F69+G69),(H69+I69)-(D69+E69))))))))</f>
        <v>Review</v>
      </c>
      <c r="AN69" s="4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</row>
    <row r="70" customFormat="false" ht="18.1" hidden="false" customHeight="true" outlineLevel="0" collapsed="false">
      <c r="B70" s="23"/>
      <c r="C70" s="65"/>
      <c r="D70" s="24"/>
      <c r="E70" s="25"/>
      <c r="F70" s="24"/>
      <c r="G70" s="25"/>
      <c r="H70" s="24"/>
      <c r="I70" s="25"/>
      <c r="J70" s="26" t="str">
        <f aca="false">IF(OR(F70="",G70="",H70="",I70=""),"",(H70+I70)-(F70+G70))</f>
        <v/>
      </c>
      <c r="K70" s="27"/>
      <c r="L70" s="28"/>
      <c r="M70" s="29" t="n">
        <f aca="false">IF(Q70="SST",0.314473,IF(Q70="SLT",0.031243,IF(Q70="LST",0.124228,IF(Q70="LLT",0.010189,IF(Q70="LST-OO",0.074671,IF(Q70="LLT-OO",0.011965,IF(Q70="LMT-OO",0.013497,IF(Q70="HST",7.2954,IF(Q70="HLT",0.60795)))))))))</f>
        <v>0</v>
      </c>
      <c r="N70" s="29" t="n">
        <f aca="false">IF(Q70="SST",0.260619,IF(Q70="SLT",0.02188,IF(Q70="LST",0.040676,IF(Q70="LLT",0.003372,IF(Q70="LST-OO",0.037557,IF(Q70="LLT-OO",0.002079,IF(Q70="LMT-OO",0.012499,IF(Q70="HST",0.004293,IF(Q70="HLT",0.0003578)))))))))</f>
        <v>0</v>
      </c>
      <c r="O70" s="30" t="n">
        <f aca="false">IF(Q70="SST",0.087,IF(Q70="SLT",0.087,IF(Q70="LST",0.12,IF(Q70="LLT",0.12,IF(Q70="LST-OO",0.12,IF(Q70="LLT-OO",0.12,IF(Q70="LMT-OO",0.12,IF(Q70="HST",0.07,IF(Q70="HLT",0.07)))))))))</f>
        <v>0</v>
      </c>
      <c r="P70" s="31" t="str">
        <f aca="false">IF(OR(K70="",L70="",Q70=""),"",IF(Q70="HST",M70+N70*((L70+K70)/2),IF(Q70="HLT",M70+N70*((L70+K70)/2),M70+N70*LN((L70+K70)/2))))</f>
        <v/>
      </c>
      <c r="Q70" s="28"/>
      <c r="R70" s="28"/>
      <c r="S70" s="26" t="str">
        <f aca="false">IF(R70="","",IF($K$3="US",IF(LEFT(Q70,1)="S",IF(R70&lt;=4000,1,IF(R70&gt;4000,0.79+(6*R70/100000))),IF(LEFT(Q70,1)="L",IF(R70&lt;=200,1,IF(R70&gt;200,1.005+(4.5526*R70/100000))),IF(LEFT(Q70,1)="H",1))),IF($K$3="SI",IF(LEFT(Q70,1)="S",IF(R70&lt;=1219.51,1,IF(R70&gt;1219.51,0.79+(6*(R70*3.28)/100000))),IF(LEFT(Q70,1)="L",IF(R70&lt;=60.98,1,IF(R70&gt;60.98,1.005+(4.5526*(R70*3.28)/100000))),IF(LEFT(Q70,1)="H",1))))))</f>
        <v/>
      </c>
      <c r="T70" s="32"/>
      <c r="U70" s="33" t="str">
        <f aca="false">IF(OR(Q70=""),"",IF(AM70&lt;0,0,IF(AH70=0,"Review",AM70)))</f>
        <v/>
      </c>
      <c r="V70" s="33" t="str">
        <f aca="false">IF(OR(Q70=""),"",IF(AJ70&lt;0,0,IF(AH70=0,"Review",IF($K$3="US",ROUND(((K70-L70-(AK70*J70))/(J70*P70)-(O70*T70))*S70/AL70,1),ROUND(((K70-L70-(AK70*J70))/(J70*P70)-(O70/8.696*T70))*S70*37/AL70,1)))))</f>
        <v/>
      </c>
      <c r="W70" s="34" t="str">
        <f aca="false">IF(OR(V70="Review",V70=""),"",IF(V70=0,"",(SQRT(SUMSQ((5),(100*1.4/(K70-L70)),(100*0.1/V70)))/100)*V70))</f>
        <v/>
      </c>
      <c r="X70" s="35" t="str">
        <f aca="false">IF(OR(V70="Review",V70=""),"",IF(V70=0,"",W70/V70))</f>
        <v/>
      </c>
      <c r="Y70" s="65"/>
      <c r="Z70" s="47"/>
      <c r="AA70" s="37"/>
      <c r="AB70" s="37"/>
      <c r="AC70" s="37"/>
      <c r="AD70" s="37"/>
      <c r="AE70" s="37"/>
      <c r="AF70" s="37"/>
      <c r="AH70" s="38" t="b">
        <f aca="false">AND(NOT(ISBLANK(F70)),NOT(ISBLANK(H70)),NOT(ISBLANK(K70)),NOT(ISBLANK(L70)),NOT(ISBLANK(Q70)),NOT(ISBLANK(R70)),NOT(ISBLANK(T70)),T70&gt;=0,R70&gt;=0,K70&gt;=0,L70&gt;=0,J70&gt;0)</f>
        <v>0</v>
      </c>
      <c r="AI70" s="39" t="s">
        <v>36</v>
      </c>
      <c r="AJ70" s="40" t="str">
        <f aca="false">IF(AH70=0,"Review",IF($K$3="US",((K70-L70-(AK70*J70))/(J70*P70)-(O70*T70))*S70 / AL70,((K70-L70-(AK70*J70))/(J70*P70)-(O70/8.696*T70))*S70*37/AL70))</f>
        <v>Review</v>
      </c>
      <c r="AK70" s="41" t="n">
        <f aca="false">IF(OR(Q70="SST",Q70="LST",Q70="LST-OO",Q70="HST",Q70="LMT-OO"),0.066667,0.022223)</f>
        <v>0.022223</v>
      </c>
      <c r="AL70" s="42" t="n">
        <f aca="false">IF($S$3="Air",1,IF($S$3="Butane",2.117,IF($S$3="Ethane",1.497,IF($S$3="Natural Gas",1.099,IF($S$3="Propane",1.359)))))</f>
        <v>1.359</v>
      </c>
      <c r="AM70" s="43" t="str">
        <f aca="false">IF(AH70=0,"Review",((V70*0.1814*(IF(ISBLANK(OR(D70,E70)),(H70+I70)-(F70+G70),(H70+I70)-(D70+E70)))/(1-EXP(-0.1814*(IF(ISBLANK(OR(D70,E70)),(H70+I70)-(F70+G70),(H70+I70)-(D70+E70))))))))</f>
        <v>Review</v>
      </c>
      <c r="AN70" s="4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</row>
    <row r="71" customFormat="false" ht="18.1" hidden="false" customHeight="true" outlineLevel="0" collapsed="false">
      <c r="B71" s="23"/>
      <c r="C71" s="65"/>
      <c r="D71" s="24"/>
      <c r="E71" s="25"/>
      <c r="F71" s="24"/>
      <c r="G71" s="25"/>
      <c r="H71" s="24"/>
      <c r="I71" s="25"/>
      <c r="J71" s="26" t="str">
        <f aca="false">IF(OR(F71="",G71="",H71="",I71=""),"",(H71+I71)-(F71+G71))</f>
        <v/>
      </c>
      <c r="K71" s="27"/>
      <c r="L71" s="28"/>
      <c r="M71" s="29" t="n">
        <f aca="false">IF(Q71="SST",0.314473,IF(Q71="SLT",0.031243,IF(Q71="LST",0.124228,IF(Q71="LLT",0.010189,IF(Q71="LST-OO",0.074671,IF(Q71="LLT-OO",0.011965,IF(Q71="LMT-OO",0.013497,IF(Q71="HST",7.2954,IF(Q71="HLT",0.60795)))))))))</f>
        <v>0</v>
      </c>
      <c r="N71" s="29" t="n">
        <f aca="false">IF(Q71="SST",0.260619,IF(Q71="SLT",0.02188,IF(Q71="LST",0.040676,IF(Q71="LLT",0.003372,IF(Q71="LST-OO",0.037557,IF(Q71="LLT-OO",0.002079,IF(Q71="LMT-OO",0.012499,IF(Q71="HST",0.004293,IF(Q71="HLT",0.0003578)))))))))</f>
        <v>0</v>
      </c>
      <c r="O71" s="30" t="n">
        <f aca="false">IF(Q71="SST",0.087,IF(Q71="SLT",0.087,IF(Q71="LST",0.12,IF(Q71="LLT",0.12,IF(Q71="LST-OO",0.12,IF(Q71="LLT-OO",0.12,IF(Q71="LMT-OO",0.12,IF(Q71="HST",0.07,IF(Q71="HLT",0.07)))))))))</f>
        <v>0</v>
      </c>
      <c r="P71" s="31" t="str">
        <f aca="false">IF(OR(K71="",L71="",Q71=""),"",IF(Q71="HST",M71+N71*((L71+K71)/2),IF(Q71="HLT",M71+N71*((L71+K71)/2),M71+N71*LN((L71+K71)/2))))</f>
        <v/>
      </c>
      <c r="Q71" s="28"/>
      <c r="R71" s="28"/>
      <c r="S71" s="26" t="str">
        <f aca="false">IF(R71="","",IF($K$3="US",IF(LEFT(Q71,1)="S",IF(R71&lt;=4000,1,IF(R71&gt;4000,0.79+(6*R71/100000))),IF(LEFT(Q71,1)="L",IF(R71&lt;=200,1,IF(R71&gt;200,1.005+(4.5526*R71/100000))),IF(LEFT(Q71,1)="H",1))),IF($K$3="SI",IF(LEFT(Q71,1)="S",IF(R71&lt;=1219.51,1,IF(R71&gt;1219.51,0.79+(6*(R71*3.28)/100000))),IF(LEFT(Q71,1)="L",IF(R71&lt;=60.98,1,IF(R71&gt;60.98,1.005+(4.5526*(R71*3.28)/100000))),IF(LEFT(Q71,1)="H",1))))))</f>
        <v/>
      </c>
      <c r="T71" s="32"/>
      <c r="U71" s="33" t="str">
        <f aca="false">IF(OR(Q71=""),"",IF(AM71&lt;0,0,IF(AH71=0,"Review",AM71)))</f>
        <v/>
      </c>
      <c r="V71" s="33" t="str">
        <f aca="false">IF(OR(Q71=""),"",IF(AJ71&lt;0,0,IF(AH71=0,"Review",IF($K$3="US",ROUND(((K71-L71-(AK71*J71))/(J71*P71)-(O71*T71))*S71/AL71,1),ROUND(((K71-L71-(AK71*J71))/(J71*P71)-(O71/8.696*T71))*S71*37/AL71,1)))))</f>
        <v/>
      </c>
      <c r="W71" s="34" t="str">
        <f aca="false">IF(OR(V71="Review",V71=""),"",IF(V71=0,"",(SQRT(SUMSQ((5),(100*1.4/(K71-L71)),(100*0.1/V71)))/100)*V71))</f>
        <v/>
      </c>
      <c r="X71" s="35" t="str">
        <f aca="false">IF(OR(V71="Review",V71=""),"",IF(V71=0,"",W71/V71))</f>
        <v/>
      </c>
      <c r="Y71" s="65"/>
      <c r="Z71" s="47"/>
      <c r="AA71" s="37"/>
      <c r="AB71" s="37"/>
      <c r="AC71" s="37"/>
      <c r="AD71" s="37"/>
      <c r="AE71" s="37"/>
      <c r="AF71" s="37"/>
      <c r="AH71" s="38" t="b">
        <f aca="false">AND(NOT(ISBLANK(F71)),NOT(ISBLANK(H71)),NOT(ISBLANK(K71)),NOT(ISBLANK(L71)),NOT(ISBLANK(Q71)),NOT(ISBLANK(R71)),NOT(ISBLANK(T71)),T71&gt;=0,R71&gt;=0,K71&gt;=0,L71&gt;=0,J71&gt;0)</f>
        <v>0</v>
      </c>
      <c r="AI71" s="39" t="s">
        <v>36</v>
      </c>
      <c r="AJ71" s="40" t="str">
        <f aca="false">IF(AH71=0,"Review",IF($K$3="US",((K71-L71-(AK71*J71))/(J71*P71)-(O71*T71))*S71 / AL71,((K71-L71-(AK71*J71))/(J71*P71)-(O71/8.696*T71))*S71*37/AL71))</f>
        <v>Review</v>
      </c>
      <c r="AK71" s="41" t="n">
        <f aca="false">IF(OR(Q71="SST",Q71="LST",Q71="LST-OO",Q71="HST",Q71="LMT-OO"),0.066667,0.022223)</f>
        <v>0.022223</v>
      </c>
      <c r="AL71" s="42" t="n">
        <f aca="false">IF($S$3="Air",1,IF($S$3="Butane",2.117,IF($S$3="Ethane",1.497,IF($S$3="Natural Gas",1.099,IF($S$3="Propane",1.359)))))</f>
        <v>1.359</v>
      </c>
      <c r="AM71" s="43" t="str">
        <f aca="false">IF(AH71=0,"Review",((V71*0.1814*(IF(ISBLANK(OR(D71,E71)),(H71+I71)-(F71+G71),(H71+I71)-(D71+E71)))/(1-EXP(-0.1814*(IF(ISBLANK(OR(D71,E71)),(H71+I71)-(F71+G71),(H71+I71)-(D71+E71))))))))</f>
        <v>Review</v>
      </c>
      <c r="AN71" s="4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</row>
    <row r="72" customFormat="false" ht="18.1" hidden="false" customHeight="true" outlineLevel="0" collapsed="false">
      <c r="B72" s="23"/>
      <c r="C72" s="65"/>
      <c r="D72" s="24"/>
      <c r="E72" s="25"/>
      <c r="F72" s="24"/>
      <c r="G72" s="25"/>
      <c r="H72" s="24"/>
      <c r="I72" s="25"/>
      <c r="J72" s="26" t="str">
        <f aca="false">IF(OR(F72="",G72="",H72="",I72=""),"",(H72+I72)-(F72+G72))</f>
        <v/>
      </c>
      <c r="K72" s="27"/>
      <c r="L72" s="28"/>
      <c r="M72" s="29" t="n">
        <f aca="false">IF(Q72="SST",0.314473,IF(Q72="SLT",0.031243,IF(Q72="LST",0.124228,IF(Q72="LLT",0.010189,IF(Q72="LST-OO",0.074671,IF(Q72="LLT-OO",0.011965,IF(Q72="LMT-OO",0.013497,IF(Q72="HST",7.2954,IF(Q72="HLT",0.60795)))))))))</f>
        <v>0</v>
      </c>
      <c r="N72" s="29" t="n">
        <f aca="false">IF(Q72="SST",0.260619,IF(Q72="SLT",0.02188,IF(Q72="LST",0.040676,IF(Q72="LLT",0.003372,IF(Q72="LST-OO",0.037557,IF(Q72="LLT-OO",0.002079,IF(Q72="LMT-OO",0.012499,IF(Q72="HST",0.004293,IF(Q72="HLT",0.0003578)))))))))</f>
        <v>0</v>
      </c>
      <c r="O72" s="30" t="n">
        <f aca="false">IF(Q72="SST",0.087,IF(Q72="SLT",0.087,IF(Q72="LST",0.12,IF(Q72="LLT",0.12,IF(Q72="LST-OO",0.12,IF(Q72="LLT-OO",0.12,IF(Q72="LMT-OO",0.12,IF(Q72="HST",0.07,IF(Q72="HLT",0.07)))))))))</f>
        <v>0</v>
      </c>
      <c r="P72" s="31" t="str">
        <f aca="false">IF(OR(K72="",L72="",Q72=""),"",IF(Q72="HST",M72+N72*((L72+K72)/2),IF(Q72="HLT",M72+N72*((L72+K72)/2),M72+N72*LN((L72+K72)/2))))</f>
        <v/>
      </c>
      <c r="Q72" s="28"/>
      <c r="R72" s="28"/>
      <c r="S72" s="26" t="str">
        <f aca="false">IF(R72="","",IF($K$3="US",IF(LEFT(Q72,1)="S",IF(R72&lt;=4000,1,IF(R72&gt;4000,0.79+(6*R72/100000))),IF(LEFT(Q72,1)="L",IF(R72&lt;=200,1,IF(R72&gt;200,1.005+(4.5526*R72/100000))),IF(LEFT(Q72,1)="H",1))),IF($K$3="SI",IF(LEFT(Q72,1)="S",IF(R72&lt;=1219.51,1,IF(R72&gt;1219.51,0.79+(6*(R72*3.28)/100000))),IF(LEFT(Q72,1)="L",IF(R72&lt;=60.98,1,IF(R72&gt;60.98,1.005+(4.5526*(R72*3.28)/100000))),IF(LEFT(Q72,1)="H",1))))))</f>
        <v/>
      </c>
      <c r="T72" s="32"/>
      <c r="U72" s="33" t="str">
        <f aca="false">IF(OR(Q72=""),"",IF(AM72&lt;0,0,IF(AH72=0,"Review",AM72)))</f>
        <v/>
      </c>
      <c r="V72" s="33" t="str">
        <f aca="false">IF(OR(Q72=""),"",IF(AJ72&lt;0,0,IF(AH72=0,"Review",IF($K$3="US",ROUND(((K72-L72-(AK72*J72))/(J72*P72)-(O72*T72))*S72/AL72,1),ROUND(((K72-L72-(AK72*J72))/(J72*P72)-(O72/8.696*T72))*S72*37/AL72,1)))))</f>
        <v/>
      </c>
      <c r="W72" s="34" t="str">
        <f aca="false">IF(OR(V72="Review",V72=""),"",IF(V72=0,"",(SQRT(SUMSQ((5),(100*1.4/(K72-L72)),(100*0.1/V72)))/100)*V72))</f>
        <v/>
      </c>
      <c r="X72" s="35" t="str">
        <f aca="false">IF(OR(V72="Review",V72=""),"",IF(V72=0,"",W72/V72))</f>
        <v/>
      </c>
      <c r="Y72" s="65"/>
      <c r="Z72" s="47"/>
      <c r="AA72" s="37"/>
      <c r="AB72" s="37"/>
      <c r="AC72" s="37"/>
      <c r="AD72" s="37"/>
      <c r="AE72" s="37"/>
      <c r="AF72" s="37"/>
      <c r="AH72" s="38" t="b">
        <f aca="false">AND(NOT(ISBLANK(F72)),NOT(ISBLANK(H72)),NOT(ISBLANK(K72)),NOT(ISBLANK(L72)),NOT(ISBLANK(Q72)),NOT(ISBLANK(R72)),NOT(ISBLANK(T72)),T72&gt;=0,R72&gt;=0,K72&gt;=0,L72&gt;=0,J72&gt;0)</f>
        <v>0</v>
      </c>
      <c r="AI72" s="39" t="s">
        <v>36</v>
      </c>
      <c r="AJ72" s="40" t="str">
        <f aca="false">IF(AH72=0,"Review",IF($K$3="US",((K72-L72-(AK72*J72))/(J72*P72)-(O72*T72))*S72 / AL72,((K72-L72-(AK72*J72))/(J72*P72)-(O72/8.696*T72))*S72*37/AL72))</f>
        <v>Review</v>
      </c>
      <c r="AK72" s="41" t="n">
        <f aca="false">IF(OR(Q72="SST",Q72="LST",Q72="LST-OO",Q72="HST",Q72="LMT-OO"),0.066667,0.022223)</f>
        <v>0.022223</v>
      </c>
      <c r="AL72" s="42" t="n">
        <f aca="false">IF($S$3="Air",1,IF($S$3="Butane",2.117,IF($S$3="Ethane",1.497,IF($S$3="Natural Gas",1.099,IF($S$3="Propane",1.359)))))</f>
        <v>1.359</v>
      </c>
      <c r="AM72" s="43" t="str">
        <f aca="false">IF(AH72=0,"Review",((V72*0.1814*(IF(ISBLANK(OR(D72,E72)),(H72+I72)-(F72+G72),(H72+I72)-(D72+E72)))/(1-EXP(-0.1814*(IF(ISBLANK(OR(D72,E72)),(H72+I72)-(F72+G72),(H72+I72)-(D72+E72))))))))</f>
        <v>Review</v>
      </c>
      <c r="AN72" s="4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</row>
    <row r="73" customFormat="false" ht="18.1" hidden="false" customHeight="true" outlineLevel="0" collapsed="false">
      <c r="B73" s="23"/>
      <c r="C73" s="65"/>
      <c r="D73" s="24"/>
      <c r="E73" s="25"/>
      <c r="F73" s="24"/>
      <c r="G73" s="25"/>
      <c r="H73" s="24"/>
      <c r="I73" s="25"/>
      <c r="J73" s="26" t="str">
        <f aca="false">IF(OR(F73="",G73="",H73="",I73=""),"",(H73+I73)-(F73+G73))</f>
        <v/>
      </c>
      <c r="K73" s="27"/>
      <c r="L73" s="28"/>
      <c r="M73" s="29" t="n">
        <f aca="false">IF(Q73="SST",0.314473,IF(Q73="SLT",0.031243,IF(Q73="LST",0.124228,IF(Q73="LLT",0.010189,IF(Q73="LST-OO",0.074671,IF(Q73="LLT-OO",0.011965,IF(Q73="LMT-OO",0.013497,IF(Q73="HST",7.2954,IF(Q73="HLT",0.60795)))))))))</f>
        <v>0</v>
      </c>
      <c r="N73" s="29" t="n">
        <f aca="false">IF(Q73="SST",0.260619,IF(Q73="SLT",0.02188,IF(Q73="LST",0.040676,IF(Q73="LLT",0.003372,IF(Q73="LST-OO",0.037557,IF(Q73="LLT-OO",0.002079,IF(Q73="LMT-OO",0.012499,IF(Q73="HST",0.004293,IF(Q73="HLT",0.0003578)))))))))</f>
        <v>0</v>
      </c>
      <c r="O73" s="30" t="n">
        <f aca="false">IF(Q73="SST",0.087,IF(Q73="SLT",0.087,IF(Q73="LST",0.12,IF(Q73="LLT",0.12,IF(Q73="LST-OO",0.12,IF(Q73="LLT-OO",0.12,IF(Q73="LMT-OO",0.12,IF(Q73="HST",0.07,IF(Q73="HLT",0.07)))))))))</f>
        <v>0</v>
      </c>
      <c r="P73" s="31" t="str">
        <f aca="false">IF(OR(K73="",L73="",Q73=""),"",IF(Q73="HST",M73+N73*((L73+K73)/2),IF(Q73="HLT",M73+N73*((L73+K73)/2),M73+N73*LN((L73+K73)/2))))</f>
        <v/>
      </c>
      <c r="Q73" s="28"/>
      <c r="R73" s="28"/>
      <c r="S73" s="26" t="str">
        <f aca="false">IF(R73="","",IF($K$3="US",IF(LEFT(Q73,1)="S",IF(R73&lt;=4000,1,IF(R73&gt;4000,0.79+(6*R73/100000))),IF(LEFT(Q73,1)="L",IF(R73&lt;=200,1,IF(R73&gt;200,1.005+(4.5526*R73/100000))),IF(LEFT(Q73,1)="H",1))),IF($K$3="SI",IF(LEFT(Q73,1)="S",IF(R73&lt;=1219.51,1,IF(R73&gt;1219.51,0.79+(6*(R73*3.28)/100000))),IF(LEFT(Q73,1)="L",IF(R73&lt;=60.98,1,IF(R73&gt;60.98,1.005+(4.5526*(R73*3.28)/100000))),IF(LEFT(Q73,1)="H",1))))))</f>
        <v/>
      </c>
      <c r="T73" s="32"/>
      <c r="U73" s="33" t="str">
        <f aca="false">IF(OR(Q73=""),"",IF(AM73&lt;0,0,IF(AH73=0,"Review",AM73)))</f>
        <v/>
      </c>
      <c r="V73" s="33" t="str">
        <f aca="false">IF(OR(Q73=""),"",IF(AJ73&lt;0,0,IF(AH73=0,"Review",IF($K$3="US",ROUND(((K73-L73-(AK73*J73))/(J73*P73)-(O73*T73))*S73/AL73,1),ROUND(((K73-L73-(AK73*J73))/(J73*P73)-(O73/8.696*T73))*S73*37/AL73,1)))))</f>
        <v/>
      </c>
      <c r="W73" s="34" t="str">
        <f aca="false">IF(OR(V73="Review",V73=""),"",IF(V73=0,"",(SQRT(SUMSQ((5),(100*1.4/(K73-L73)),(100*0.1/V73)))/100)*V73))</f>
        <v/>
      </c>
      <c r="X73" s="35" t="str">
        <f aca="false">IF(OR(V73="Review",V73=""),"",IF(V73=0,"",W73/V73))</f>
        <v/>
      </c>
      <c r="Y73" s="65"/>
      <c r="Z73" s="47"/>
      <c r="AA73" s="37"/>
      <c r="AB73" s="37"/>
      <c r="AC73" s="37"/>
      <c r="AD73" s="37"/>
      <c r="AE73" s="37"/>
      <c r="AF73" s="37"/>
      <c r="AH73" s="38" t="b">
        <f aca="false">AND(NOT(ISBLANK(F73)),NOT(ISBLANK(H73)),NOT(ISBLANK(K73)),NOT(ISBLANK(L73)),NOT(ISBLANK(Q73)),NOT(ISBLANK(R73)),NOT(ISBLANK(T73)),T73&gt;=0,R73&gt;=0,K73&gt;=0,L73&gt;=0,J73&gt;0)</f>
        <v>0</v>
      </c>
      <c r="AI73" s="39" t="s">
        <v>36</v>
      </c>
      <c r="AJ73" s="40" t="str">
        <f aca="false">IF(AH73=0,"Review",IF($K$3="US",((K73-L73-(AK73*J73))/(J73*P73)-(O73*T73))*S73 / AL73,((K73-L73-(AK73*J73))/(J73*P73)-(O73/8.696*T73))*S73*37/AL73))</f>
        <v>Review</v>
      </c>
      <c r="AK73" s="41" t="n">
        <f aca="false">IF(OR(Q73="SST",Q73="LST",Q73="LST-OO",Q73="HST",Q73="LMT-OO"),0.066667,0.022223)</f>
        <v>0.022223</v>
      </c>
      <c r="AL73" s="42" t="n">
        <f aca="false">IF($S$3="Air",1,IF($S$3="Butane",2.117,IF($S$3="Ethane",1.497,IF($S$3="Natural Gas",1.099,IF($S$3="Propane",1.359)))))</f>
        <v>1.359</v>
      </c>
      <c r="AM73" s="43" t="str">
        <f aca="false">IF(AH73=0,"Review",((V73*0.1814*(IF(ISBLANK(OR(D73,E73)),(H73+I73)-(F73+G73),(H73+I73)-(D73+E73)))/(1-EXP(-0.1814*(IF(ISBLANK(OR(D73,E73)),(H73+I73)-(F73+G73),(H73+I73)-(D73+E73))))))))</f>
        <v>Review</v>
      </c>
      <c r="AN73" s="4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</row>
    <row r="74" customFormat="false" ht="18.1" hidden="false" customHeight="true" outlineLevel="0" collapsed="false">
      <c r="B74" s="23"/>
      <c r="C74" s="65"/>
      <c r="D74" s="24"/>
      <c r="E74" s="25"/>
      <c r="F74" s="24"/>
      <c r="G74" s="25"/>
      <c r="H74" s="24"/>
      <c r="I74" s="25"/>
      <c r="J74" s="26" t="str">
        <f aca="false">IF(OR(F74="",G74="",H74="",I74=""),"",(H74+I74)-(F74+G74))</f>
        <v/>
      </c>
      <c r="K74" s="27"/>
      <c r="L74" s="28"/>
      <c r="M74" s="29" t="n">
        <f aca="false">IF(Q74="SST",0.314473,IF(Q74="SLT",0.031243,IF(Q74="LST",0.124228,IF(Q74="LLT",0.010189,IF(Q74="LST-OO",0.074671,IF(Q74="LLT-OO",0.011965,IF(Q74="LMT-OO",0.013497,IF(Q74="HST",7.2954,IF(Q74="HLT",0.60795)))))))))</f>
        <v>0</v>
      </c>
      <c r="N74" s="29" t="n">
        <f aca="false">IF(Q74="SST",0.260619,IF(Q74="SLT",0.02188,IF(Q74="LST",0.040676,IF(Q74="LLT",0.003372,IF(Q74="LST-OO",0.037557,IF(Q74="LLT-OO",0.002079,IF(Q74="LMT-OO",0.012499,IF(Q74="HST",0.004293,IF(Q74="HLT",0.0003578)))))))))</f>
        <v>0</v>
      </c>
      <c r="O74" s="30" t="n">
        <f aca="false">IF(Q74="SST",0.087,IF(Q74="SLT",0.087,IF(Q74="LST",0.12,IF(Q74="LLT",0.12,IF(Q74="LST-OO",0.12,IF(Q74="LLT-OO",0.12,IF(Q74="LMT-OO",0.12,IF(Q74="HST",0.07,IF(Q74="HLT",0.07)))))))))</f>
        <v>0</v>
      </c>
      <c r="P74" s="31" t="str">
        <f aca="false">IF(OR(K74="",L74="",Q74=""),"",IF(Q74="HST",M74+N74*((L74+K74)/2),IF(Q74="HLT",M74+N74*((L74+K74)/2),M74+N74*LN((L74+K74)/2))))</f>
        <v/>
      </c>
      <c r="Q74" s="28"/>
      <c r="R74" s="28"/>
      <c r="S74" s="26" t="str">
        <f aca="false">IF(R74="","",IF($K$3="US",IF(LEFT(Q74,1)="S",IF(R74&lt;=4000,1,IF(R74&gt;4000,0.79+(6*R74/100000))),IF(LEFT(Q74,1)="L",IF(R74&lt;=200,1,IF(R74&gt;200,1.005+(4.5526*R74/100000))),IF(LEFT(Q74,1)="H",1))),IF($K$3="SI",IF(LEFT(Q74,1)="S",IF(R74&lt;=1219.51,1,IF(R74&gt;1219.51,0.79+(6*(R74*3.28)/100000))),IF(LEFT(Q74,1)="L",IF(R74&lt;=60.98,1,IF(R74&gt;60.98,1.005+(4.5526*(R74*3.28)/100000))),IF(LEFT(Q74,1)="H",1))))))</f>
        <v/>
      </c>
      <c r="T74" s="32"/>
      <c r="U74" s="33" t="str">
        <f aca="false">IF(OR(Q74=""),"",IF(AM74&lt;0,0,IF(AH74=0,"Review",AM74)))</f>
        <v/>
      </c>
      <c r="V74" s="33" t="str">
        <f aca="false">IF(OR(Q74=""),"",IF(AJ74&lt;0,0,IF(AH74=0,"Review",IF($K$3="US",ROUND(((K74-L74-(AK74*J74))/(J74*P74)-(O74*T74))*S74/AL74,1),ROUND(((K74-L74-(AK74*J74))/(J74*P74)-(O74/8.696*T74))*S74*37/AL74,1)))))</f>
        <v/>
      </c>
      <c r="W74" s="34" t="str">
        <f aca="false">IF(OR(V74="Review",V74=""),"",IF(V74=0,"",(SQRT(SUMSQ((5),(100*1.4/(K74-L74)),(100*0.1/V74)))/100)*V74))</f>
        <v/>
      </c>
      <c r="X74" s="35" t="str">
        <f aca="false">IF(OR(V74="Review",V74=""),"",IF(V74=0,"",W74/V74))</f>
        <v/>
      </c>
      <c r="Y74" s="65"/>
      <c r="Z74" s="47"/>
      <c r="AA74" s="37"/>
      <c r="AB74" s="37"/>
      <c r="AC74" s="37"/>
      <c r="AD74" s="37"/>
      <c r="AE74" s="37"/>
      <c r="AF74" s="37"/>
      <c r="AH74" s="38" t="b">
        <f aca="false">AND(NOT(ISBLANK(F74)),NOT(ISBLANK(H74)),NOT(ISBLANK(K74)),NOT(ISBLANK(L74)),NOT(ISBLANK(Q74)),NOT(ISBLANK(R74)),NOT(ISBLANK(T74)),T74&gt;=0,R74&gt;=0,K74&gt;=0,L74&gt;=0,J74&gt;0)</f>
        <v>0</v>
      </c>
      <c r="AI74" s="39" t="s">
        <v>36</v>
      </c>
      <c r="AJ74" s="40" t="str">
        <f aca="false">IF(AH74=0,"Review",IF($K$3="US",((K74-L74-(AK74*J74))/(J74*P74)-(O74*T74))*S74 / AL74,((K74-L74-(AK74*J74))/(J74*P74)-(O74/8.696*T74))*S74*37/AL74))</f>
        <v>Review</v>
      </c>
      <c r="AK74" s="41" t="n">
        <f aca="false">IF(OR(Q74="SST",Q74="LST",Q74="LST-OO",Q74="HST",Q74="LMT-OO"),0.066667,0.022223)</f>
        <v>0.022223</v>
      </c>
      <c r="AL74" s="42" t="n">
        <f aca="false">IF($S$3="Air",1,IF($S$3="Butane",2.117,IF($S$3="Ethane",1.497,IF($S$3="Natural Gas",1.099,IF($S$3="Propane",1.359)))))</f>
        <v>1.359</v>
      </c>
      <c r="AM74" s="43" t="str">
        <f aca="false">IF(AH74=0,"Review",((V74*0.1814*(IF(ISBLANK(OR(D74,E74)),(H74+I74)-(F74+G74),(H74+I74)-(D74+E74)))/(1-EXP(-0.1814*(IF(ISBLANK(OR(D74,E74)),(H74+I74)-(F74+G74),(H74+I74)-(D74+E74))))))))</f>
        <v>Review</v>
      </c>
      <c r="AN74" s="4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</row>
    <row r="75" customFormat="false" ht="18.1" hidden="false" customHeight="true" outlineLevel="0" collapsed="false">
      <c r="B75" s="23"/>
      <c r="C75" s="65"/>
      <c r="D75" s="24"/>
      <c r="E75" s="25"/>
      <c r="F75" s="24"/>
      <c r="G75" s="25"/>
      <c r="H75" s="24"/>
      <c r="I75" s="25"/>
      <c r="J75" s="26" t="str">
        <f aca="false">IF(OR(F75="",G75="",H75="",I75=""),"",(H75+I75)-(F75+G75))</f>
        <v/>
      </c>
      <c r="K75" s="27"/>
      <c r="L75" s="28"/>
      <c r="M75" s="29" t="n">
        <f aca="false">IF(Q75="SST",0.314473,IF(Q75="SLT",0.031243,IF(Q75="LST",0.124228,IF(Q75="LLT",0.010189,IF(Q75="LST-OO",0.074671,IF(Q75="LLT-OO",0.011965,IF(Q75="LMT-OO",0.013497,IF(Q75="HST",7.2954,IF(Q75="HLT",0.60795)))))))))</f>
        <v>0</v>
      </c>
      <c r="N75" s="29" t="n">
        <f aca="false">IF(Q75="SST",0.260619,IF(Q75="SLT",0.02188,IF(Q75="LST",0.040676,IF(Q75="LLT",0.003372,IF(Q75="LST-OO",0.037557,IF(Q75="LLT-OO",0.002079,IF(Q75="LMT-OO",0.012499,IF(Q75="HST",0.004293,IF(Q75="HLT",0.0003578)))))))))</f>
        <v>0</v>
      </c>
      <c r="O75" s="30" t="n">
        <f aca="false">IF(Q75="SST",0.087,IF(Q75="SLT",0.087,IF(Q75="LST",0.12,IF(Q75="LLT",0.12,IF(Q75="LST-OO",0.12,IF(Q75="LLT-OO",0.12,IF(Q75="LMT-OO",0.12,IF(Q75="HST",0.07,IF(Q75="HLT",0.07)))))))))</f>
        <v>0</v>
      </c>
      <c r="P75" s="31" t="str">
        <f aca="false">IF(OR(K75="",L75="",Q75=""),"",IF(Q75="HST",M75+N75*((L75+K75)/2),IF(Q75="HLT",M75+N75*((L75+K75)/2),M75+N75*LN((L75+K75)/2))))</f>
        <v/>
      </c>
      <c r="Q75" s="28"/>
      <c r="R75" s="28"/>
      <c r="S75" s="26" t="str">
        <f aca="false">IF(R75="","",IF($K$3="US",IF(LEFT(Q75,1)="S",IF(R75&lt;=4000,1,IF(R75&gt;4000,0.79+(6*R75/100000))),IF(LEFT(Q75,1)="L",IF(R75&lt;=200,1,IF(R75&gt;200,1.005+(4.5526*R75/100000))),IF(LEFT(Q75,1)="H",1))),IF($K$3="SI",IF(LEFT(Q75,1)="S",IF(R75&lt;=1219.51,1,IF(R75&gt;1219.51,0.79+(6*(R75*3.28)/100000))),IF(LEFT(Q75,1)="L",IF(R75&lt;=60.98,1,IF(R75&gt;60.98,1.005+(4.5526*(R75*3.28)/100000))),IF(LEFT(Q75,1)="H",1))))))</f>
        <v/>
      </c>
      <c r="T75" s="32"/>
      <c r="U75" s="33" t="str">
        <f aca="false">IF(OR(Q75=""),"",IF(AM75&lt;0,0,IF(AH75=0,"Review",AM75)))</f>
        <v/>
      </c>
      <c r="V75" s="33" t="str">
        <f aca="false">IF(OR(Q75=""),"",IF(AJ75&lt;0,0,IF(AH75=0,"Review",IF($K$3="US",ROUND(((K75-L75-(AK75*J75))/(J75*P75)-(O75*T75))*S75/AL75,1),ROUND(((K75-L75-(AK75*J75))/(J75*P75)-(O75/8.696*T75))*S75*37/AL75,1)))))</f>
        <v/>
      </c>
      <c r="W75" s="34" t="str">
        <f aca="false">IF(OR(V75="Review",V75=""),"",IF(V75=0,"",(SQRT(SUMSQ((5),(100*1.4/(K75-L75)),(100*0.1/V75)))/100)*V75))</f>
        <v/>
      </c>
      <c r="X75" s="35" t="str">
        <f aca="false">IF(OR(V75="Review",V75=""),"",IF(V75=0,"",W75/V75))</f>
        <v/>
      </c>
      <c r="Y75" s="65"/>
      <c r="Z75" s="47"/>
      <c r="AA75" s="37"/>
      <c r="AB75" s="37"/>
      <c r="AC75" s="37"/>
      <c r="AD75" s="37"/>
      <c r="AE75" s="37"/>
      <c r="AF75" s="37"/>
      <c r="AH75" s="38" t="b">
        <f aca="false">AND(NOT(ISBLANK(F75)),NOT(ISBLANK(H75)),NOT(ISBLANK(K75)),NOT(ISBLANK(L75)),NOT(ISBLANK(Q75)),NOT(ISBLANK(R75)),NOT(ISBLANK(T75)),T75&gt;=0,R75&gt;=0,K75&gt;=0,L75&gt;=0,J75&gt;0)</f>
        <v>0</v>
      </c>
      <c r="AI75" s="39" t="s">
        <v>36</v>
      </c>
      <c r="AJ75" s="40" t="str">
        <f aca="false">IF(AH75=0,"Review",IF($K$3="US",((K75-L75-(AK75*J75))/(J75*P75)-(O75*T75))*S75 / AL75,((K75-L75-(AK75*J75))/(J75*P75)-(O75/8.696*T75))*S75*37/AL75))</f>
        <v>Review</v>
      </c>
      <c r="AK75" s="41" t="n">
        <f aca="false">IF(OR(Q75="SST",Q75="LST",Q75="LST-OO",Q75="HST",Q75="LMT-OO"),0.066667,0.022223)</f>
        <v>0.022223</v>
      </c>
      <c r="AL75" s="42" t="n">
        <f aca="false">IF($S$3="Air",1,IF($S$3="Butane",2.117,IF($S$3="Ethane",1.497,IF($S$3="Natural Gas",1.099,IF($S$3="Propane",1.359)))))</f>
        <v>1.359</v>
      </c>
      <c r="AM75" s="43" t="str">
        <f aca="false">IF(AH75=0,"Review",((V75*0.1814*(IF(ISBLANK(OR(D75,E75)),(H75+I75)-(F75+G75),(H75+I75)-(D75+E75)))/(1-EXP(-0.1814*(IF(ISBLANK(OR(D75,E75)),(H75+I75)-(F75+G75),(H75+I75)-(D75+E75))))))))</f>
        <v>Review</v>
      </c>
      <c r="AN75" s="4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</row>
    <row r="76" customFormat="false" ht="18.1" hidden="false" customHeight="true" outlineLevel="0" collapsed="false">
      <c r="B76" s="23"/>
      <c r="C76" s="65"/>
      <c r="D76" s="24"/>
      <c r="E76" s="25"/>
      <c r="F76" s="24"/>
      <c r="G76" s="25"/>
      <c r="H76" s="24"/>
      <c r="I76" s="25"/>
      <c r="J76" s="26" t="str">
        <f aca="false">IF(OR(F76="",G76="",H76="",I76=""),"",(H76+I76)-(F76+G76))</f>
        <v/>
      </c>
      <c r="K76" s="27"/>
      <c r="L76" s="28"/>
      <c r="M76" s="29" t="n">
        <f aca="false">IF(Q76="SST",0.314473,IF(Q76="SLT",0.031243,IF(Q76="LST",0.124228,IF(Q76="LLT",0.010189,IF(Q76="LST-OO",0.074671,IF(Q76="LLT-OO",0.011965,IF(Q76="LMT-OO",0.013497,IF(Q76="HST",7.2954,IF(Q76="HLT",0.60795)))))))))</f>
        <v>0</v>
      </c>
      <c r="N76" s="29" t="n">
        <f aca="false">IF(Q76="SST",0.260619,IF(Q76="SLT",0.02188,IF(Q76="LST",0.040676,IF(Q76="LLT",0.003372,IF(Q76="LST-OO",0.037557,IF(Q76="LLT-OO",0.002079,IF(Q76="LMT-OO",0.012499,IF(Q76="HST",0.004293,IF(Q76="HLT",0.0003578)))))))))</f>
        <v>0</v>
      </c>
      <c r="O76" s="30" t="n">
        <f aca="false">IF(Q76="SST",0.087,IF(Q76="SLT",0.087,IF(Q76="LST",0.12,IF(Q76="LLT",0.12,IF(Q76="LST-OO",0.12,IF(Q76="LLT-OO",0.12,IF(Q76="LMT-OO",0.12,IF(Q76="HST",0.07,IF(Q76="HLT",0.07)))))))))</f>
        <v>0</v>
      </c>
      <c r="P76" s="31" t="str">
        <f aca="false">IF(OR(K76="",L76="",Q76=""),"",IF(Q76="HST",M76+N76*((L76+K76)/2),IF(Q76="HLT",M76+N76*((L76+K76)/2),M76+N76*LN((L76+K76)/2))))</f>
        <v/>
      </c>
      <c r="Q76" s="28"/>
      <c r="R76" s="28"/>
      <c r="S76" s="26" t="str">
        <f aca="false">IF(R76="","",IF($K$3="US",IF(LEFT(Q76,1)="S",IF(R76&lt;=4000,1,IF(R76&gt;4000,0.79+(6*R76/100000))),IF(LEFT(Q76,1)="L",IF(R76&lt;=200,1,IF(R76&gt;200,1.005+(4.5526*R76/100000))),IF(LEFT(Q76,1)="H",1))),IF($K$3="SI",IF(LEFT(Q76,1)="S",IF(R76&lt;=1219.51,1,IF(R76&gt;1219.51,0.79+(6*(R76*3.28)/100000))),IF(LEFT(Q76,1)="L",IF(R76&lt;=60.98,1,IF(R76&gt;60.98,1.005+(4.5526*(R76*3.28)/100000))),IF(LEFT(Q76,1)="H",1))))))</f>
        <v/>
      </c>
      <c r="T76" s="32"/>
      <c r="U76" s="33" t="str">
        <f aca="false">IF(OR(Q76=""),"",IF(AM76&lt;0,0,IF(AH76=0,"Review",AM76)))</f>
        <v/>
      </c>
      <c r="V76" s="33" t="str">
        <f aca="false">IF(OR(Q76=""),"",IF(AJ76&lt;0,0,IF(AH76=0,"Review",IF($K$3="US",ROUND(((K76-L76-(AK76*J76))/(J76*P76)-(O76*T76))*S76/AL76,1),ROUND(((K76-L76-(AK76*J76))/(J76*P76)-(O76/8.696*T76))*S76*37/AL76,1)))))</f>
        <v/>
      </c>
      <c r="W76" s="34" t="str">
        <f aca="false">IF(OR(V76="Review",V76=""),"",IF(V76=0,"",(SQRT(SUMSQ((5),(100*1.4/(K76-L76)),(100*0.1/V76)))/100)*V76))</f>
        <v/>
      </c>
      <c r="X76" s="35" t="str">
        <f aca="false">IF(OR(V76="Review",V76=""),"",IF(V76=0,"",W76/V76))</f>
        <v/>
      </c>
      <c r="Y76" s="65"/>
      <c r="Z76" s="47"/>
      <c r="AA76" s="37"/>
      <c r="AB76" s="37"/>
      <c r="AC76" s="37"/>
      <c r="AD76" s="37"/>
      <c r="AE76" s="37"/>
      <c r="AF76" s="37"/>
      <c r="AH76" s="38" t="b">
        <f aca="false">AND(NOT(ISBLANK(F76)),NOT(ISBLANK(H76)),NOT(ISBLANK(K76)),NOT(ISBLANK(L76)),NOT(ISBLANK(Q76)),NOT(ISBLANK(R76)),NOT(ISBLANK(T76)),T76&gt;=0,R76&gt;=0,K76&gt;=0,L76&gt;=0,J76&gt;0)</f>
        <v>0</v>
      </c>
      <c r="AI76" s="39" t="s">
        <v>36</v>
      </c>
      <c r="AJ76" s="40" t="str">
        <f aca="false">IF(AH76=0,"Review",IF($K$3="US",((K76-L76-(AK76*J76))/(J76*P76)-(O76*T76))*S76 / AL76,((K76-L76-(AK76*J76))/(J76*P76)-(O76/8.696*T76))*S76*37/AL76))</f>
        <v>Review</v>
      </c>
      <c r="AK76" s="41" t="n">
        <f aca="false">IF(OR(Q76="SST",Q76="LST",Q76="LST-OO",Q76="HST",Q76="LMT-OO"),0.066667,0.022223)</f>
        <v>0.022223</v>
      </c>
      <c r="AL76" s="42" t="n">
        <f aca="false">IF($S$3="Air",1,IF($S$3="Butane",2.117,IF($S$3="Ethane",1.497,IF($S$3="Natural Gas",1.099,IF($S$3="Propane",1.359)))))</f>
        <v>1.359</v>
      </c>
      <c r="AM76" s="43" t="str">
        <f aca="false">IF(AH76=0,"Review",((V76*0.1814*(IF(ISBLANK(OR(D76,E76)),(H76+I76)-(F76+G76),(H76+I76)-(D76+E76)))/(1-EXP(-0.1814*(IF(ISBLANK(OR(D76,E76)),(H76+I76)-(F76+G76),(H76+I76)-(D76+E76))))))))</f>
        <v>Review</v>
      </c>
      <c r="AN76" s="4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</row>
    <row r="77" customFormat="false" ht="18.1" hidden="false" customHeight="true" outlineLevel="0" collapsed="false">
      <c r="B77" s="23"/>
      <c r="C77" s="65"/>
      <c r="D77" s="24"/>
      <c r="E77" s="25"/>
      <c r="F77" s="24"/>
      <c r="G77" s="25"/>
      <c r="H77" s="24"/>
      <c r="I77" s="25"/>
      <c r="J77" s="26" t="str">
        <f aca="false">IF(OR(F77="",G77="",H77="",I77=""),"",(H77+I77)-(F77+G77))</f>
        <v/>
      </c>
      <c r="K77" s="27"/>
      <c r="L77" s="28"/>
      <c r="M77" s="29" t="n">
        <f aca="false">IF(Q77="SST",0.314473,IF(Q77="SLT",0.031243,IF(Q77="LST",0.124228,IF(Q77="LLT",0.010189,IF(Q77="LST-OO",0.074671,IF(Q77="LLT-OO",0.011965,IF(Q77="LMT-OO",0.013497,IF(Q77="HST",7.2954,IF(Q77="HLT",0.60795)))))))))</f>
        <v>0</v>
      </c>
      <c r="N77" s="29" t="n">
        <f aca="false">IF(Q77="SST",0.260619,IF(Q77="SLT",0.02188,IF(Q77="LST",0.040676,IF(Q77="LLT",0.003372,IF(Q77="LST-OO",0.037557,IF(Q77="LLT-OO",0.002079,IF(Q77="LMT-OO",0.012499,IF(Q77="HST",0.004293,IF(Q77="HLT",0.0003578)))))))))</f>
        <v>0</v>
      </c>
      <c r="O77" s="30" t="n">
        <f aca="false">IF(Q77="SST",0.087,IF(Q77="SLT",0.087,IF(Q77="LST",0.12,IF(Q77="LLT",0.12,IF(Q77="LST-OO",0.12,IF(Q77="LLT-OO",0.12,IF(Q77="LMT-OO",0.12,IF(Q77="HST",0.07,IF(Q77="HLT",0.07)))))))))</f>
        <v>0</v>
      </c>
      <c r="P77" s="31" t="str">
        <f aca="false">IF(OR(K77="",L77="",Q77=""),"",IF(Q77="HST",M77+N77*((L77+K77)/2),IF(Q77="HLT",M77+N77*((L77+K77)/2),M77+N77*LN((L77+K77)/2))))</f>
        <v/>
      </c>
      <c r="Q77" s="28"/>
      <c r="R77" s="28"/>
      <c r="S77" s="26" t="str">
        <f aca="false">IF(R77="","",IF($K$3="US",IF(LEFT(Q77,1)="S",IF(R77&lt;=4000,1,IF(R77&gt;4000,0.79+(6*R77/100000))),IF(LEFT(Q77,1)="L",IF(R77&lt;=200,1,IF(R77&gt;200,1.005+(4.5526*R77/100000))),IF(LEFT(Q77,1)="H",1))),IF($K$3="SI",IF(LEFT(Q77,1)="S",IF(R77&lt;=1219.51,1,IF(R77&gt;1219.51,0.79+(6*(R77*3.28)/100000))),IF(LEFT(Q77,1)="L",IF(R77&lt;=60.98,1,IF(R77&gt;60.98,1.005+(4.5526*(R77*3.28)/100000))),IF(LEFT(Q77,1)="H",1))))))</f>
        <v/>
      </c>
      <c r="T77" s="32"/>
      <c r="U77" s="33" t="str">
        <f aca="false">IF(OR(Q77=""),"",IF(AM77&lt;0,0,IF(AH77=0,"Review",AM77)))</f>
        <v/>
      </c>
      <c r="V77" s="33" t="str">
        <f aca="false">IF(OR(Q77=""),"",IF(AJ77&lt;0,0,IF(AH77=0,"Review",IF($K$3="US",ROUND(((K77-L77-(AK77*J77))/(J77*P77)-(O77*T77))*S77/AL77,1),ROUND(((K77-L77-(AK77*J77))/(J77*P77)-(O77/8.696*T77))*S77*37/AL77,1)))))</f>
        <v/>
      </c>
      <c r="W77" s="34" t="str">
        <f aca="false">IF(OR(V77="Review",V77=""),"",IF(V77=0,"",(SQRT(SUMSQ((5),(100*1.4/(K77-L77)),(100*0.1/V77)))/100)*V77))</f>
        <v/>
      </c>
      <c r="X77" s="35" t="str">
        <f aca="false">IF(OR(V77="Review",V77=""),"",IF(V77=0,"",W77/V77))</f>
        <v/>
      </c>
      <c r="Y77" s="65"/>
      <c r="Z77" s="47"/>
      <c r="AA77" s="37"/>
      <c r="AB77" s="37"/>
      <c r="AC77" s="37"/>
      <c r="AD77" s="37"/>
      <c r="AE77" s="37"/>
      <c r="AF77" s="37"/>
      <c r="AH77" s="38" t="b">
        <f aca="false">AND(NOT(ISBLANK(F77)),NOT(ISBLANK(H77)),NOT(ISBLANK(K77)),NOT(ISBLANK(L77)),NOT(ISBLANK(Q77)),NOT(ISBLANK(R77)),NOT(ISBLANK(T77)),T77&gt;=0,R77&gt;=0,K77&gt;=0,L77&gt;=0,J77&gt;0)</f>
        <v>0</v>
      </c>
      <c r="AI77" s="39" t="s">
        <v>36</v>
      </c>
      <c r="AJ77" s="40" t="str">
        <f aca="false">IF(AH77=0,"Review",IF($K$3="US",((K77-L77-(AK77*J77))/(J77*P77)-(O77*T77))*S77 / AL77,((K77-L77-(AK77*J77))/(J77*P77)-(O77/8.696*T77))*S77*37/AL77))</f>
        <v>Review</v>
      </c>
      <c r="AK77" s="41" t="n">
        <f aca="false">IF(OR(Q77="SST",Q77="LST",Q77="LST-OO",Q77="HST",Q77="LMT-OO"),0.066667,0.022223)</f>
        <v>0.022223</v>
      </c>
      <c r="AL77" s="42" t="n">
        <f aca="false">IF($S$3="Air",1,IF($S$3="Butane",2.117,IF($S$3="Ethane",1.497,IF($S$3="Natural Gas",1.099,IF($S$3="Propane",1.359)))))</f>
        <v>1.359</v>
      </c>
      <c r="AM77" s="43" t="str">
        <f aca="false">IF(AH77=0,"Review",((V77*0.1814*(IF(ISBLANK(OR(D77,E77)),(H77+I77)-(F77+G77),(H77+I77)-(D77+E77)))/(1-EXP(-0.1814*(IF(ISBLANK(OR(D77,E77)),(H77+I77)-(F77+G77),(H77+I77)-(D77+E77))))))))</f>
        <v>Review</v>
      </c>
      <c r="AN77" s="4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</row>
    <row r="78" customFormat="false" ht="18.1" hidden="false" customHeight="true" outlineLevel="0" collapsed="false">
      <c r="B78" s="23"/>
      <c r="C78" s="65"/>
      <c r="D78" s="24"/>
      <c r="E78" s="25"/>
      <c r="F78" s="24"/>
      <c r="G78" s="25"/>
      <c r="H78" s="24"/>
      <c r="I78" s="25"/>
      <c r="J78" s="26" t="str">
        <f aca="false">IF(OR(F78="",G78="",H78="",I78=""),"",(H78+I78)-(F78+G78))</f>
        <v/>
      </c>
      <c r="K78" s="27"/>
      <c r="L78" s="28"/>
      <c r="M78" s="29" t="n">
        <f aca="false">IF(Q78="SST",0.314473,IF(Q78="SLT",0.031243,IF(Q78="LST",0.124228,IF(Q78="LLT",0.010189,IF(Q78="LST-OO",0.074671,IF(Q78="LLT-OO",0.011965,IF(Q78="LMT-OO",0.013497,IF(Q78="HST",7.2954,IF(Q78="HLT",0.60795)))))))))</f>
        <v>0</v>
      </c>
      <c r="N78" s="29" t="n">
        <f aca="false">IF(Q78="SST",0.260619,IF(Q78="SLT",0.02188,IF(Q78="LST",0.040676,IF(Q78="LLT",0.003372,IF(Q78="LST-OO",0.037557,IF(Q78="LLT-OO",0.002079,IF(Q78="LMT-OO",0.012499,IF(Q78="HST",0.004293,IF(Q78="HLT",0.0003578)))))))))</f>
        <v>0</v>
      </c>
      <c r="O78" s="30" t="n">
        <f aca="false">IF(Q78="SST",0.087,IF(Q78="SLT",0.087,IF(Q78="LST",0.12,IF(Q78="LLT",0.12,IF(Q78="LST-OO",0.12,IF(Q78="LLT-OO",0.12,IF(Q78="LMT-OO",0.12,IF(Q78="HST",0.07,IF(Q78="HLT",0.07)))))))))</f>
        <v>0</v>
      </c>
      <c r="P78" s="31" t="str">
        <f aca="false">IF(OR(K78="",L78="",Q78=""),"",IF(Q78="HST",M78+N78*((L78+K78)/2),IF(Q78="HLT",M78+N78*((L78+K78)/2),M78+N78*LN((L78+K78)/2))))</f>
        <v/>
      </c>
      <c r="Q78" s="28"/>
      <c r="R78" s="28"/>
      <c r="S78" s="26" t="str">
        <f aca="false">IF(R78="","",IF($K$3="US",IF(LEFT(Q78,1)="S",IF(R78&lt;=4000,1,IF(R78&gt;4000,0.79+(6*R78/100000))),IF(LEFT(Q78,1)="L",IF(R78&lt;=200,1,IF(R78&gt;200,1.005+(4.5526*R78/100000))),IF(LEFT(Q78,1)="H",1))),IF($K$3="SI",IF(LEFT(Q78,1)="S",IF(R78&lt;=1219.51,1,IF(R78&gt;1219.51,0.79+(6*(R78*3.28)/100000))),IF(LEFT(Q78,1)="L",IF(R78&lt;=60.98,1,IF(R78&gt;60.98,1.005+(4.5526*(R78*3.28)/100000))),IF(LEFT(Q78,1)="H",1))))))</f>
        <v/>
      </c>
      <c r="T78" s="32"/>
      <c r="U78" s="33" t="str">
        <f aca="false">IF(OR(Q78=""),"",IF(AM78&lt;0,0,IF(AH78=0,"Review",AM78)))</f>
        <v/>
      </c>
      <c r="V78" s="33" t="str">
        <f aca="false">IF(OR(Q78=""),"",IF(AJ78&lt;0,0,IF(AH78=0,"Review",IF($K$3="US",ROUND(((K78-L78-(AK78*J78))/(J78*P78)-(O78*T78))*S78/AL78,1),ROUND(((K78-L78-(AK78*J78))/(J78*P78)-(O78/8.696*T78))*S78*37/AL78,1)))))</f>
        <v/>
      </c>
      <c r="W78" s="34" t="str">
        <f aca="false">IF(OR(V78="Review",V78=""),"",IF(V78=0,"",(SQRT(SUMSQ((5),(100*1.4/(K78-L78)),(100*0.1/V78)))/100)*V78))</f>
        <v/>
      </c>
      <c r="X78" s="35" t="str">
        <f aca="false">IF(OR(V78="Review",V78=""),"",IF(V78=0,"",W78/V78))</f>
        <v/>
      </c>
      <c r="Y78" s="65"/>
      <c r="Z78" s="47"/>
      <c r="AA78" s="37"/>
      <c r="AB78" s="37"/>
      <c r="AC78" s="37"/>
      <c r="AD78" s="37"/>
      <c r="AE78" s="37"/>
      <c r="AF78" s="37"/>
      <c r="AH78" s="38" t="b">
        <f aca="false">AND(NOT(ISBLANK(F78)),NOT(ISBLANK(H78)),NOT(ISBLANK(K78)),NOT(ISBLANK(L78)),NOT(ISBLANK(Q78)),NOT(ISBLANK(R78)),NOT(ISBLANK(T78)),T78&gt;=0,R78&gt;=0,K78&gt;=0,L78&gt;=0,J78&gt;0)</f>
        <v>0</v>
      </c>
      <c r="AI78" s="39" t="s">
        <v>36</v>
      </c>
      <c r="AJ78" s="40" t="str">
        <f aca="false">IF(AH78=0,"Review",IF($K$3="US",((K78-L78-(AK78*J78))/(J78*P78)-(O78*T78))*S78 / AL78,((K78-L78-(AK78*J78))/(J78*P78)-(O78/8.696*T78))*S78*37/AL78))</f>
        <v>Review</v>
      </c>
      <c r="AK78" s="41" t="n">
        <f aca="false">IF(OR(Q78="SST",Q78="LST",Q78="LST-OO",Q78="HST",Q78="LMT-OO"),0.066667,0.022223)</f>
        <v>0.022223</v>
      </c>
      <c r="AL78" s="42" t="n">
        <f aca="false">IF($S$3="Air",1,IF($S$3="Butane",2.117,IF($S$3="Ethane",1.497,IF($S$3="Natural Gas",1.099,IF($S$3="Propane",1.359)))))</f>
        <v>1.359</v>
      </c>
      <c r="AM78" s="43" t="str">
        <f aca="false">IF(AH78=0,"Review",((V78*0.1814*(IF(ISBLANK(OR(D78,E78)),(H78+I78)-(F78+G78),(H78+I78)-(D78+E78)))/(1-EXP(-0.1814*(IF(ISBLANK(OR(D78,E78)),(H78+I78)-(F78+G78),(H78+I78)-(D78+E78))))))))</f>
        <v>Review</v>
      </c>
      <c r="AN78" s="4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</row>
    <row r="79" customFormat="false" ht="18.1" hidden="false" customHeight="true" outlineLevel="0" collapsed="false">
      <c r="B79" s="23"/>
      <c r="C79" s="65"/>
      <c r="D79" s="24"/>
      <c r="E79" s="25"/>
      <c r="F79" s="24"/>
      <c r="G79" s="25"/>
      <c r="H79" s="24"/>
      <c r="I79" s="25"/>
      <c r="J79" s="26" t="str">
        <f aca="false">IF(OR(F79="",G79="",H79="",I79=""),"",(H79+I79)-(F79+G79))</f>
        <v/>
      </c>
      <c r="K79" s="27"/>
      <c r="L79" s="28"/>
      <c r="M79" s="29" t="n">
        <f aca="false">IF(Q79="SST",0.314473,IF(Q79="SLT",0.031243,IF(Q79="LST",0.124228,IF(Q79="LLT",0.010189,IF(Q79="LST-OO",0.074671,IF(Q79="LLT-OO",0.011965,IF(Q79="LMT-OO",0.013497,IF(Q79="HST",7.2954,IF(Q79="HLT",0.60795)))))))))</f>
        <v>0</v>
      </c>
      <c r="N79" s="29" t="n">
        <f aca="false">IF(Q79="SST",0.260619,IF(Q79="SLT",0.02188,IF(Q79="LST",0.040676,IF(Q79="LLT",0.003372,IF(Q79="LST-OO",0.037557,IF(Q79="LLT-OO",0.002079,IF(Q79="LMT-OO",0.012499,IF(Q79="HST",0.004293,IF(Q79="HLT",0.0003578)))))))))</f>
        <v>0</v>
      </c>
      <c r="O79" s="30" t="n">
        <f aca="false">IF(Q79="SST",0.087,IF(Q79="SLT",0.087,IF(Q79="LST",0.12,IF(Q79="LLT",0.12,IF(Q79="LST-OO",0.12,IF(Q79="LLT-OO",0.12,IF(Q79="LMT-OO",0.12,IF(Q79="HST",0.07,IF(Q79="HLT",0.07)))))))))</f>
        <v>0</v>
      </c>
      <c r="P79" s="31" t="str">
        <f aca="false">IF(OR(K79="",L79="",Q79=""),"",IF(Q79="HST",M79+N79*((L79+K79)/2),IF(Q79="HLT",M79+N79*((L79+K79)/2),M79+N79*LN((L79+K79)/2))))</f>
        <v/>
      </c>
      <c r="Q79" s="28"/>
      <c r="R79" s="28"/>
      <c r="S79" s="26" t="str">
        <f aca="false">IF(R79="","",IF($K$3="US",IF(LEFT(Q79,1)="S",IF(R79&lt;=4000,1,IF(R79&gt;4000,0.79+(6*R79/100000))),IF(LEFT(Q79,1)="L",IF(R79&lt;=200,1,IF(R79&gt;200,1.005+(4.5526*R79/100000))),IF(LEFT(Q79,1)="H",1))),IF($K$3="SI",IF(LEFT(Q79,1)="S",IF(R79&lt;=1219.51,1,IF(R79&gt;1219.51,0.79+(6*(R79*3.28)/100000))),IF(LEFT(Q79,1)="L",IF(R79&lt;=60.98,1,IF(R79&gt;60.98,1.005+(4.5526*(R79*3.28)/100000))),IF(LEFT(Q79,1)="H",1))))))</f>
        <v/>
      </c>
      <c r="T79" s="32"/>
      <c r="U79" s="33" t="str">
        <f aca="false">IF(OR(Q79=""),"",IF(AM79&lt;0,0,IF(AH79=0,"Review",AM79)))</f>
        <v/>
      </c>
      <c r="V79" s="33" t="str">
        <f aca="false">IF(OR(Q79=""),"",IF(AJ79&lt;0,0,IF(AH79=0,"Review",IF($K$3="US",ROUND(((K79-L79-(AK79*J79))/(J79*P79)-(O79*T79))*S79/AL79,1),ROUND(((K79-L79-(AK79*J79))/(J79*P79)-(O79/8.696*T79))*S79*37/AL79,1)))))</f>
        <v/>
      </c>
      <c r="W79" s="34" t="str">
        <f aca="false">IF(OR(V79="Review",V79=""),"",IF(V79=0,"",(SQRT(SUMSQ((5),(100*1.4/(K79-L79)),(100*0.1/V79)))/100)*V79))</f>
        <v/>
      </c>
      <c r="X79" s="35" t="str">
        <f aca="false">IF(OR(V79="Review",V79=""),"",IF(V79=0,"",W79/V79))</f>
        <v/>
      </c>
      <c r="Y79" s="65"/>
      <c r="Z79" s="47"/>
      <c r="AA79" s="37"/>
      <c r="AB79" s="37"/>
      <c r="AC79" s="37"/>
      <c r="AD79" s="37"/>
      <c r="AE79" s="37"/>
      <c r="AF79" s="37"/>
      <c r="AH79" s="38" t="b">
        <f aca="false">AND(NOT(ISBLANK(F79)),NOT(ISBLANK(H79)),NOT(ISBLANK(K79)),NOT(ISBLANK(L79)),NOT(ISBLANK(Q79)),NOT(ISBLANK(R79)),NOT(ISBLANK(T79)),T79&gt;=0,R79&gt;=0,K79&gt;=0,L79&gt;=0,J79&gt;0)</f>
        <v>0</v>
      </c>
      <c r="AI79" s="39" t="s">
        <v>36</v>
      </c>
      <c r="AJ79" s="40" t="str">
        <f aca="false">IF(AH79=0,"Review",IF($K$3="US",((K79-L79-(AK79*J79))/(J79*P79)-(O79*T79))*S79 / AL79,((K79-L79-(AK79*J79))/(J79*P79)-(O79/8.696*T79))*S79*37/AL79))</f>
        <v>Review</v>
      </c>
      <c r="AK79" s="41" t="n">
        <f aca="false">IF(OR(Q79="SST",Q79="LST",Q79="LST-OO",Q79="HST",Q79="LMT-OO"),0.066667,0.022223)</f>
        <v>0.022223</v>
      </c>
      <c r="AL79" s="42" t="n">
        <f aca="false">IF($S$3="Air",1,IF($S$3="Butane",2.117,IF($S$3="Ethane",1.497,IF($S$3="Natural Gas",1.099,IF($S$3="Propane",1.359)))))</f>
        <v>1.359</v>
      </c>
      <c r="AM79" s="43" t="str">
        <f aca="false">IF(AH79=0,"Review",((V79*0.1814*(IF(ISBLANK(OR(D79,E79)),(H79+I79)-(F79+G79),(H79+I79)-(D79+E79)))/(1-EXP(-0.1814*(IF(ISBLANK(OR(D79,E79)),(H79+I79)-(F79+G79),(H79+I79)-(D79+E79))))))))</f>
        <v>Review</v>
      </c>
      <c r="AN79" s="4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</row>
    <row r="80" customFormat="false" ht="18.1" hidden="false" customHeight="true" outlineLevel="0" collapsed="false">
      <c r="B80" s="23"/>
      <c r="C80" s="65"/>
      <c r="D80" s="24"/>
      <c r="E80" s="25"/>
      <c r="F80" s="24"/>
      <c r="G80" s="25"/>
      <c r="H80" s="24"/>
      <c r="I80" s="25"/>
      <c r="J80" s="26" t="str">
        <f aca="false">IF(OR(F80="",G80="",H80="",I80=""),"",(H80+I80)-(F80+G80))</f>
        <v/>
      </c>
      <c r="K80" s="27"/>
      <c r="L80" s="28"/>
      <c r="M80" s="29" t="n">
        <f aca="false">IF(Q80="SST",0.314473,IF(Q80="SLT",0.031243,IF(Q80="LST",0.124228,IF(Q80="LLT",0.010189,IF(Q80="LST-OO",0.074671,IF(Q80="LLT-OO",0.011965,IF(Q80="LMT-OO",0.013497,IF(Q80="HST",7.2954,IF(Q80="HLT",0.60795)))))))))</f>
        <v>0</v>
      </c>
      <c r="N80" s="29" t="n">
        <f aca="false">IF(Q80="SST",0.260619,IF(Q80="SLT",0.02188,IF(Q80="LST",0.040676,IF(Q80="LLT",0.003372,IF(Q80="LST-OO",0.037557,IF(Q80="LLT-OO",0.002079,IF(Q80="LMT-OO",0.012499,IF(Q80="HST",0.004293,IF(Q80="HLT",0.0003578)))))))))</f>
        <v>0</v>
      </c>
      <c r="O80" s="30" t="n">
        <f aca="false">IF(Q80="SST",0.087,IF(Q80="SLT",0.087,IF(Q80="LST",0.12,IF(Q80="LLT",0.12,IF(Q80="LST-OO",0.12,IF(Q80="LLT-OO",0.12,IF(Q80="LMT-OO",0.12,IF(Q80="HST",0.07,IF(Q80="HLT",0.07)))))))))</f>
        <v>0</v>
      </c>
      <c r="P80" s="31" t="str">
        <f aca="false">IF(OR(K80="",L80="",Q80=""),"",IF(Q80="HST",M80+N80*((L80+K80)/2),IF(Q80="HLT",M80+N80*((L80+K80)/2),M80+N80*LN((L80+K80)/2))))</f>
        <v/>
      </c>
      <c r="Q80" s="28"/>
      <c r="R80" s="28"/>
      <c r="S80" s="26" t="str">
        <f aca="false">IF(R80="","",IF($K$3="US",IF(LEFT(Q80,1)="S",IF(R80&lt;=4000,1,IF(R80&gt;4000,0.79+(6*R80/100000))),IF(LEFT(Q80,1)="L",IF(R80&lt;=200,1,IF(R80&gt;200,1.005+(4.5526*R80/100000))),IF(LEFT(Q80,1)="H",1))),IF($K$3="SI",IF(LEFT(Q80,1)="S",IF(R80&lt;=1219.51,1,IF(R80&gt;1219.51,0.79+(6*(R80*3.28)/100000))),IF(LEFT(Q80,1)="L",IF(R80&lt;=60.98,1,IF(R80&gt;60.98,1.005+(4.5526*(R80*3.28)/100000))),IF(LEFT(Q80,1)="H",1))))))</f>
        <v/>
      </c>
      <c r="T80" s="32"/>
      <c r="U80" s="33" t="str">
        <f aca="false">IF(OR(Q80=""),"",IF(AM80&lt;0,0,IF(AH80=0,"Review",AM80)))</f>
        <v/>
      </c>
      <c r="V80" s="33" t="str">
        <f aca="false">IF(OR(Q80=""),"",IF(AJ80&lt;0,0,IF(AH80=0,"Review",IF($K$3="US",ROUND(((K80-L80-(AK80*J80))/(J80*P80)-(O80*T80))*S80/AL80,1),ROUND(((K80-L80-(AK80*J80))/(J80*P80)-(O80/8.696*T80))*S80*37/AL80,1)))))</f>
        <v/>
      </c>
      <c r="W80" s="34" t="str">
        <f aca="false">IF(OR(V80="Review",V80=""),"",IF(V80=0,"",(SQRT(SUMSQ((5),(100*1.4/(K80-L80)),(100*0.1/V80)))/100)*V80))</f>
        <v/>
      </c>
      <c r="X80" s="35" t="str">
        <f aca="false">IF(OR(V80="Review",V80=""),"",IF(V80=0,"",W80/V80))</f>
        <v/>
      </c>
      <c r="Y80" s="65"/>
      <c r="Z80" s="47"/>
      <c r="AA80" s="37"/>
      <c r="AB80" s="37"/>
      <c r="AC80" s="37"/>
      <c r="AD80" s="37"/>
      <c r="AE80" s="37"/>
      <c r="AF80" s="37"/>
      <c r="AH80" s="38" t="b">
        <f aca="false">AND(NOT(ISBLANK(F80)),NOT(ISBLANK(H80)),NOT(ISBLANK(K80)),NOT(ISBLANK(L80)),NOT(ISBLANK(Q80)),NOT(ISBLANK(R80)),NOT(ISBLANK(T80)),T80&gt;=0,R80&gt;=0,K80&gt;=0,L80&gt;=0,J80&gt;0)</f>
        <v>0</v>
      </c>
      <c r="AI80" s="39" t="s">
        <v>36</v>
      </c>
      <c r="AJ80" s="40" t="str">
        <f aca="false">IF(AH80=0,"Review",IF($K$3="US",((K80-L80-(AK80*J80))/(J80*P80)-(O80*T80))*S80 / AL80,((K80-L80-(AK80*J80))/(J80*P80)-(O80/8.696*T80))*S80*37/AL80))</f>
        <v>Review</v>
      </c>
      <c r="AK80" s="41" t="n">
        <f aca="false">IF(OR(Q80="SST",Q80="LST",Q80="LST-OO",Q80="HST",Q80="LMT-OO"),0.066667,0.022223)</f>
        <v>0.022223</v>
      </c>
      <c r="AL80" s="42" t="n">
        <f aca="false">IF($S$3="Air",1,IF($S$3="Butane",2.117,IF($S$3="Ethane",1.497,IF($S$3="Natural Gas",1.099,IF($S$3="Propane",1.359)))))</f>
        <v>1.359</v>
      </c>
      <c r="AM80" s="43" t="str">
        <f aca="false">IF(AH80=0,"Review",((V80*0.1814*(IF(ISBLANK(OR(D80,E80)),(H80+I80)-(F80+G80),(H80+I80)-(D80+E80)))/(1-EXP(-0.1814*(IF(ISBLANK(OR(D80,E80)),(H80+I80)-(F80+G80),(H80+I80)-(D80+E80))))))))</f>
        <v>Review</v>
      </c>
      <c r="AN80" s="4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</row>
    <row r="81" customFormat="false" ht="18.1" hidden="false" customHeight="true" outlineLevel="0" collapsed="false">
      <c r="B81" s="23"/>
      <c r="C81" s="65"/>
      <c r="D81" s="24"/>
      <c r="E81" s="25"/>
      <c r="F81" s="24"/>
      <c r="G81" s="25"/>
      <c r="H81" s="24"/>
      <c r="I81" s="25"/>
      <c r="J81" s="26" t="str">
        <f aca="false">IF(OR(F81="",G81="",H81="",I81=""),"",(H81+I81)-(F81+G81))</f>
        <v/>
      </c>
      <c r="K81" s="27"/>
      <c r="L81" s="28"/>
      <c r="M81" s="29" t="n">
        <f aca="false">IF(Q81="SST",0.314473,IF(Q81="SLT",0.031243,IF(Q81="LST",0.124228,IF(Q81="LLT",0.010189,IF(Q81="LST-OO",0.074671,IF(Q81="LLT-OO",0.011965,IF(Q81="LMT-OO",0.013497,IF(Q81="HST",7.2954,IF(Q81="HLT",0.60795)))))))))</f>
        <v>0</v>
      </c>
      <c r="N81" s="29" t="n">
        <f aca="false">IF(Q81="SST",0.260619,IF(Q81="SLT",0.02188,IF(Q81="LST",0.040676,IF(Q81="LLT",0.003372,IF(Q81="LST-OO",0.037557,IF(Q81="LLT-OO",0.002079,IF(Q81="LMT-OO",0.012499,IF(Q81="HST",0.004293,IF(Q81="HLT",0.0003578)))))))))</f>
        <v>0</v>
      </c>
      <c r="O81" s="30" t="n">
        <f aca="false">IF(Q81="SST",0.087,IF(Q81="SLT",0.087,IF(Q81="LST",0.12,IF(Q81="LLT",0.12,IF(Q81="LST-OO",0.12,IF(Q81="LLT-OO",0.12,IF(Q81="LMT-OO",0.12,IF(Q81="HST",0.07,IF(Q81="HLT",0.07)))))))))</f>
        <v>0</v>
      </c>
      <c r="P81" s="31" t="str">
        <f aca="false">IF(OR(K81="",L81="",Q81=""),"",IF(Q81="HST",M81+N81*((L81+K81)/2),IF(Q81="HLT",M81+N81*((L81+K81)/2),M81+N81*LN((L81+K81)/2))))</f>
        <v/>
      </c>
      <c r="Q81" s="28"/>
      <c r="R81" s="28"/>
      <c r="S81" s="26" t="str">
        <f aca="false">IF(R81="","",IF($K$3="US",IF(LEFT(Q81,1)="S",IF(R81&lt;=4000,1,IF(R81&gt;4000,0.79+(6*R81/100000))),IF(LEFT(Q81,1)="L",IF(R81&lt;=200,1,IF(R81&gt;200,1.005+(4.5526*R81/100000))),IF(LEFT(Q81,1)="H",1))),IF($K$3="SI",IF(LEFT(Q81,1)="S",IF(R81&lt;=1219.51,1,IF(R81&gt;1219.51,0.79+(6*(R81*3.28)/100000))),IF(LEFT(Q81,1)="L",IF(R81&lt;=60.98,1,IF(R81&gt;60.98,1.005+(4.5526*(R81*3.28)/100000))),IF(LEFT(Q81,1)="H",1))))))</f>
        <v/>
      </c>
      <c r="T81" s="32"/>
      <c r="U81" s="33" t="str">
        <f aca="false">IF(OR(Q81=""),"",IF(AM81&lt;0,0,IF(AH81=0,"Review",AM81)))</f>
        <v/>
      </c>
      <c r="V81" s="33" t="str">
        <f aca="false">IF(OR(Q81=""),"",IF(AJ81&lt;0,0,IF(AH81=0,"Review",IF($K$3="US",ROUND(((K81-L81-(AK81*J81))/(J81*P81)-(O81*T81))*S81/AL81,1),ROUND(((K81-L81-(AK81*J81))/(J81*P81)-(O81/8.696*T81))*S81*37/AL81,1)))))</f>
        <v/>
      </c>
      <c r="W81" s="34" t="str">
        <f aca="false">IF(OR(V81="Review",V81=""),"",IF(V81=0,"",(SQRT(SUMSQ((5),(100*1.4/(K81-L81)),(100*0.1/V81)))/100)*V81))</f>
        <v/>
      </c>
      <c r="X81" s="35" t="str">
        <f aca="false">IF(OR(V81="Review",V81=""),"",IF(V81=0,"",W81/V81))</f>
        <v/>
      </c>
      <c r="Y81" s="65"/>
      <c r="Z81" s="47"/>
      <c r="AA81" s="37"/>
      <c r="AB81" s="37"/>
      <c r="AC81" s="37"/>
      <c r="AD81" s="37"/>
      <c r="AE81" s="37"/>
      <c r="AF81" s="37"/>
      <c r="AH81" s="38" t="b">
        <f aca="false">AND(NOT(ISBLANK(F81)),NOT(ISBLANK(H81)),NOT(ISBLANK(K81)),NOT(ISBLANK(L81)),NOT(ISBLANK(Q81)),NOT(ISBLANK(R81)),NOT(ISBLANK(T81)),T81&gt;=0,R81&gt;=0,K81&gt;=0,L81&gt;=0,J81&gt;0)</f>
        <v>0</v>
      </c>
      <c r="AI81" s="39" t="s">
        <v>36</v>
      </c>
      <c r="AJ81" s="40" t="str">
        <f aca="false">IF(AH81=0,"Review",IF($K$3="US",((K81-L81-(AK81*J81))/(J81*P81)-(O81*T81))*S81 / AL81,((K81-L81-(AK81*J81))/(J81*P81)-(O81/8.696*T81))*S81*37/AL81))</f>
        <v>Review</v>
      </c>
      <c r="AK81" s="41" t="n">
        <f aca="false">IF(OR(Q81="SST",Q81="LST",Q81="LST-OO",Q81="HST",Q81="LMT-OO"),0.066667,0.022223)</f>
        <v>0.022223</v>
      </c>
      <c r="AL81" s="42" t="n">
        <f aca="false">IF($S$3="Air",1,IF($S$3="Butane",2.117,IF($S$3="Ethane",1.497,IF($S$3="Natural Gas",1.099,IF($S$3="Propane",1.359)))))</f>
        <v>1.359</v>
      </c>
      <c r="AM81" s="43" t="str">
        <f aca="false">IF(AH81=0,"Review",((V81*0.1814*(IF(ISBLANK(OR(D81,E81)),(H81+I81)-(F81+G81),(H81+I81)-(D81+E81)))/(1-EXP(-0.1814*(IF(ISBLANK(OR(D81,E81)),(H81+I81)-(F81+G81),(H81+I81)-(D81+E81))))))))</f>
        <v>Review</v>
      </c>
      <c r="AN81" s="4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</row>
    <row r="82" customFormat="false" ht="18.1" hidden="false" customHeight="true" outlineLevel="0" collapsed="false">
      <c r="B82" s="23"/>
      <c r="C82" s="65"/>
      <c r="D82" s="24"/>
      <c r="E82" s="25"/>
      <c r="F82" s="24"/>
      <c r="G82" s="25"/>
      <c r="H82" s="24"/>
      <c r="I82" s="25"/>
      <c r="J82" s="26" t="str">
        <f aca="false">IF(OR(F82="",G82="",H82="",I82=""),"",(H82+I82)-(F82+G82))</f>
        <v/>
      </c>
      <c r="K82" s="27"/>
      <c r="L82" s="28"/>
      <c r="M82" s="29" t="n">
        <f aca="false">IF(Q82="SST",0.314473,IF(Q82="SLT",0.031243,IF(Q82="LST",0.124228,IF(Q82="LLT",0.010189,IF(Q82="LST-OO",0.074671,IF(Q82="LLT-OO",0.011965,IF(Q82="LMT-OO",0.013497,IF(Q82="HST",7.2954,IF(Q82="HLT",0.60795)))))))))</f>
        <v>0</v>
      </c>
      <c r="N82" s="29" t="n">
        <f aca="false">IF(Q82="SST",0.260619,IF(Q82="SLT",0.02188,IF(Q82="LST",0.040676,IF(Q82="LLT",0.003372,IF(Q82="LST-OO",0.037557,IF(Q82="LLT-OO",0.002079,IF(Q82="LMT-OO",0.012499,IF(Q82="HST",0.004293,IF(Q82="HLT",0.0003578)))))))))</f>
        <v>0</v>
      </c>
      <c r="O82" s="30" t="n">
        <f aca="false">IF(Q82="SST",0.087,IF(Q82="SLT",0.087,IF(Q82="LST",0.12,IF(Q82="LLT",0.12,IF(Q82="LST-OO",0.12,IF(Q82="LLT-OO",0.12,IF(Q82="LMT-OO",0.12,IF(Q82="HST",0.07,IF(Q82="HLT",0.07)))))))))</f>
        <v>0</v>
      </c>
      <c r="P82" s="31" t="str">
        <f aca="false">IF(OR(K82="",L82="",Q82=""),"",IF(Q82="HST",M82+N82*((L82+K82)/2),IF(Q82="HLT",M82+N82*((L82+K82)/2),M82+N82*LN((L82+K82)/2))))</f>
        <v/>
      </c>
      <c r="Q82" s="28"/>
      <c r="R82" s="28"/>
      <c r="S82" s="26" t="str">
        <f aca="false">IF(R82="","",IF($K$3="US",IF(LEFT(Q82,1)="S",IF(R82&lt;=4000,1,IF(R82&gt;4000,0.79+(6*R82/100000))),IF(LEFT(Q82,1)="L",IF(R82&lt;=200,1,IF(R82&gt;200,1.005+(4.5526*R82/100000))),IF(LEFT(Q82,1)="H",1))),IF($K$3="SI",IF(LEFT(Q82,1)="S",IF(R82&lt;=1219.51,1,IF(R82&gt;1219.51,0.79+(6*(R82*3.28)/100000))),IF(LEFT(Q82,1)="L",IF(R82&lt;=60.98,1,IF(R82&gt;60.98,1.005+(4.5526*(R82*3.28)/100000))),IF(LEFT(Q82,1)="H",1))))))</f>
        <v/>
      </c>
      <c r="T82" s="32"/>
      <c r="U82" s="33" t="str">
        <f aca="false">IF(OR(Q82=""),"",IF(AM82&lt;0,0,IF(AH82=0,"Review",AM82)))</f>
        <v/>
      </c>
      <c r="V82" s="33" t="str">
        <f aca="false">IF(OR(Q82=""),"",IF(AJ82&lt;0,0,IF(AH82=0,"Review",IF($K$3="US",ROUND(((K82-L82-(AK82*J82))/(J82*P82)-(O82*T82))*S82/AL82,1),ROUND(((K82-L82-(AK82*J82))/(J82*P82)-(O82/8.696*T82))*S82*37/AL82,1)))))</f>
        <v/>
      </c>
      <c r="W82" s="34" t="str">
        <f aca="false">IF(OR(V82="Review",V82=""),"",IF(V82=0,"",(SQRT(SUMSQ((5),(100*1.4/(K82-L82)),(100*0.1/V82)))/100)*V82))</f>
        <v/>
      </c>
      <c r="X82" s="35" t="str">
        <f aca="false">IF(OR(V82="Review",V82=""),"",IF(V82=0,"",W82/V82))</f>
        <v/>
      </c>
      <c r="Y82" s="65"/>
      <c r="Z82" s="47"/>
      <c r="AA82" s="37"/>
      <c r="AB82" s="37"/>
      <c r="AC82" s="37"/>
      <c r="AD82" s="37"/>
      <c r="AE82" s="37"/>
      <c r="AF82" s="37"/>
      <c r="AH82" s="38" t="b">
        <f aca="false">AND(NOT(ISBLANK(F82)),NOT(ISBLANK(H82)),NOT(ISBLANK(K82)),NOT(ISBLANK(L82)),NOT(ISBLANK(Q82)),NOT(ISBLANK(R82)),NOT(ISBLANK(T82)),T82&gt;=0,R82&gt;=0,K82&gt;=0,L82&gt;=0,J82&gt;0)</f>
        <v>0</v>
      </c>
      <c r="AI82" s="39" t="s">
        <v>36</v>
      </c>
      <c r="AJ82" s="40" t="str">
        <f aca="false">IF(AH82=0,"Review",IF($K$3="US",((K82-L82-(AK82*J82))/(J82*P82)-(O82*T82))*S82 / AL82,((K82-L82-(AK82*J82))/(J82*P82)-(O82/8.696*T82))*S82*37/AL82))</f>
        <v>Review</v>
      </c>
      <c r="AK82" s="41" t="n">
        <f aca="false">IF(OR(Q82="SST",Q82="LST",Q82="LST-OO",Q82="HST",Q82="LMT-OO"),0.066667,0.022223)</f>
        <v>0.022223</v>
      </c>
      <c r="AL82" s="42" t="n">
        <f aca="false">IF($S$3="Air",1,IF($S$3="Butane",2.117,IF($S$3="Ethane",1.497,IF($S$3="Natural Gas",1.099,IF($S$3="Propane",1.359)))))</f>
        <v>1.359</v>
      </c>
      <c r="AM82" s="43" t="str">
        <f aca="false">IF(AH82=0,"Review",((V82*0.1814*(IF(ISBLANK(OR(D82,E82)),(H82+I82)-(F82+G82),(H82+I82)-(D82+E82)))/(1-EXP(-0.1814*(IF(ISBLANK(OR(D82,E82)),(H82+I82)-(F82+G82),(H82+I82)-(D82+E82))))))))</f>
        <v>Review</v>
      </c>
      <c r="AN82" s="4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</row>
    <row r="83" customFormat="false" ht="18.1" hidden="false" customHeight="true" outlineLevel="0" collapsed="false">
      <c r="B83" s="23"/>
      <c r="C83" s="65"/>
      <c r="D83" s="24"/>
      <c r="E83" s="25"/>
      <c r="F83" s="24"/>
      <c r="G83" s="25"/>
      <c r="H83" s="24"/>
      <c r="I83" s="25"/>
      <c r="J83" s="26" t="str">
        <f aca="false">IF(OR(F83="",G83="",H83="",I83=""),"",(H83+I83)-(F83+G83))</f>
        <v/>
      </c>
      <c r="K83" s="27"/>
      <c r="L83" s="28"/>
      <c r="M83" s="29" t="n">
        <f aca="false">IF(Q83="SST",0.314473,IF(Q83="SLT",0.031243,IF(Q83="LST",0.124228,IF(Q83="LLT",0.010189,IF(Q83="LST-OO",0.074671,IF(Q83="LLT-OO",0.011965,IF(Q83="LMT-OO",0.013497,IF(Q83="HST",7.2954,IF(Q83="HLT",0.60795)))))))))</f>
        <v>0</v>
      </c>
      <c r="N83" s="29" t="n">
        <f aca="false">IF(Q83="SST",0.260619,IF(Q83="SLT",0.02188,IF(Q83="LST",0.040676,IF(Q83="LLT",0.003372,IF(Q83="LST-OO",0.037557,IF(Q83="LLT-OO",0.002079,IF(Q83="LMT-OO",0.012499,IF(Q83="HST",0.004293,IF(Q83="HLT",0.0003578)))))))))</f>
        <v>0</v>
      </c>
      <c r="O83" s="30" t="n">
        <f aca="false">IF(Q83="SST",0.087,IF(Q83="SLT",0.087,IF(Q83="LST",0.12,IF(Q83="LLT",0.12,IF(Q83="LST-OO",0.12,IF(Q83="LLT-OO",0.12,IF(Q83="LMT-OO",0.12,IF(Q83="HST",0.07,IF(Q83="HLT",0.07)))))))))</f>
        <v>0</v>
      </c>
      <c r="P83" s="31" t="str">
        <f aca="false">IF(OR(K83="",L83="",Q83=""),"",IF(Q83="HST",M83+N83*((L83+K83)/2),IF(Q83="HLT",M83+N83*((L83+K83)/2),M83+N83*LN((L83+K83)/2))))</f>
        <v/>
      </c>
      <c r="Q83" s="28"/>
      <c r="R83" s="28"/>
      <c r="S83" s="26" t="str">
        <f aca="false">IF(R83="","",IF($K$3="US",IF(LEFT(Q83,1)="S",IF(R83&lt;=4000,1,IF(R83&gt;4000,0.79+(6*R83/100000))),IF(LEFT(Q83,1)="L",IF(R83&lt;=200,1,IF(R83&gt;200,1.005+(4.5526*R83/100000))),IF(LEFT(Q83,1)="H",1))),IF($K$3="SI",IF(LEFT(Q83,1)="S",IF(R83&lt;=1219.51,1,IF(R83&gt;1219.51,0.79+(6*(R83*3.28)/100000))),IF(LEFT(Q83,1)="L",IF(R83&lt;=60.98,1,IF(R83&gt;60.98,1.005+(4.5526*(R83*3.28)/100000))),IF(LEFT(Q83,1)="H",1))))))</f>
        <v/>
      </c>
      <c r="T83" s="32"/>
      <c r="U83" s="33" t="str">
        <f aca="false">IF(OR(Q83=""),"",IF(AM83&lt;0,0,IF(AH83=0,"Review",AM83)))</f>
        <v/>
      </c>
      <c r="V83" s="33" t="str">
        <f aca="false">IF(OR(Q83=""),"",IF(AJ83&lt;0,0,IF(AH83=0,"Review",IF($K$3="US",ROUND(((K83-L83-(AK83*J83))/(J83*P83)-(O83*T83))*S83/AL83,1),ROUND(((K83-L83-(AK83*J83))/(J83*P83)-(O83/8.696*T83))*S83*37/AL83,1)))))</f>
        <v/>
      </c>
      <c r="W83" s="34" t="str">
        <f aca="false">IF(OR(V83="Review",V83=""),"",IF(V83=0,"",(SQRT(SUMSQ((5),(100*1.4/(K83-L83)),(100*0.1/V83)))/100)*V83))</f>
        <v/>
      </c>
      <c r="X83" s="35" t="str">
        <f aca="false">IF(OR(V83="Review",V83=""),"",IF(V83=0,"",W83/V83))</f>
        <v/>
      </c>
      <c r="Y83" s="65"/>
      <c r="Z83" s="47"/>
      <c r="AA83" s="37"/>
      <c r="AB83" s="37"/>
      <c r="AC83" s="37"/>
      <c r="AD83" s="37"/>
      <c r="AE83" s="37"/>
      <c r="AF83" s="37"/>
      <c r="AH83" s="38" t="b">
        <f aca="false">AND(NOT(ISBLANK(F83)),NOT(ISBLANK(H83)),NOT(ISBLANK(K83)),NOT(ISBLANK(L83)),NOT(ISBLANK(Q83)),NOT(ISBLANK(R83)),NOT(ISBLANK(T83)),T83&gt;=0,R83&gt;=0,K83&gt;=0,L83&gt;=0,J83&gt;0)</f>
        <v>0</v>
      </c>
      <c r="AI83" s="39" t="s">
        <v>36</v>
      </c>
      <c r="AJ83" s="40" t="str">
        <f aca="false">IF(AH83=0,"Review",IF($K$3="US",((K83-L83-(AK83*J83))/(J83*P83)-(O83*T83))*S83 / AL83,((K83-L83-(AK83*J83))/(J83*P83)-(O83/8.696*T83))*S83*37/AL83))</f>
        <v>Review</v>
      </c>
      <c r="AK83" s="41" t="n">
        <f aca="false">IF(OR(Q83="SST",Q83="LST",Q83="LST-OO",Q83="HST",Q83="LMT-OO"),0.066667,0.022223)</f>
        <v>0.022223</v>
      </c>
      <c r="AL83" s="42" t="n">
        <f aca="false">IF($S$3="Air",1,IF($S$3="Butane",2.117,IF($S$3="Ethane",1.497,IF($S$3="Natural Gas",1.099,IF($S$3="Propane",1.359)))))</f>
        <v>1.359</v>
      </c>
      <c r="AM83" s="43" t="str">
        <f aca="false">IF(AH83=0,"Review",((V83*0.1814*(IF(ISBLANK(OR(D83,E83)),(H83+I83)-(F83+G83),(H83+I83)-(D83+E83)))/(1-EXP(-0.1814*(IF(ISBLANK(OR(D83,E83)),(H83+I83)-(F83+G83),(H83+I83)-(D83+E83))))))))</f>
        <v>Review</v>
      </c>
      <c r="AN83" s="4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</row>
    <row r="84" customFormat="false" ht="18.1" hidden="false" customHeight="true" outlineLevel="0" collapsed="false">
      <c r="B84" s="23"/>
      <c r="C84" s="65"/>
      <c r="D84" s="24"/>
      <c r="E84" s="25"/>
      <c r="F84" s="24"/>
      <c r="G84" s="25"/>
      <c r="H84" s="24"/>
      <c r="I84" s="25"/>
      <c r="J84" s="26" t="str">
        <f aca="false">IF(OR(F84="",G84="",H84="",I84=""),"",(H84+I84)-(F84+G84))</f>
        <v/>
      </c>
      <c r="K84" s="27"/>
      <c r="L84" s="28"/>
      <c r="M84" s="29" t="n">
        <f aca="false">IF(Q84="SST",0.314473,IF(Q84="SLT",0.031243,IF(Q84="LST",0.124228,IF(Q84="LLT",0.010189,IF(Q84="LST-OO",0.074671,IF(Q84="LLT-OO",0.011965,IF(Q84="LMT-OO",0.013497,IF(Q84="HST",7.2954,IF(Q84="HLT",0.60795)))))))))</f>
        <v>0</v>
      </c>
      <c r="N84" s="29" t="n">
        <f aca="false">IF(Q84="SST",0.260619,IF(Q84="SLT",0.02188,IF(Q84="LST",0.040676,IF(Q84="LLT",0.003372,IF(Q84="LST-OO",0.037557,IF(Q84="LLT-OO",0.002079,IF(Q84="LMT-OO",0.012499,IF(Q84="HST",0.004293,IF(Q84="HLT",0.0003578)))))))))</f>
        <v>0</v>
      </c>
      <c r="O84" s="30" t="n">
        <f aca="false">IF(Q84="SST",0.087,IF(Q84="SLT",0.087,IF(Q84="LST",0.12,IF(Q84="LLT",0.12,IF(Q84="LST-OO",0.12,IF(Q84="LLT-OO",0.12,IF(Q84="LMT-OO",0.12,IF(Q84="HST",0.07,IF(Q84="HLT",0.07)))))))))</f>
        <v>0</v>
      </c>
      <c r="P84" s="31" t="str">
        <f aca="false">IF(OR(K84="",L84="",Q84=""),"",IF(Q84="HST",M84+N84*((L84+K84)/2),IF(Q84="HLT",M84+N84*((L84+K84)/2),M84+N84*LN((L84+K84)/2))))</f>
        <v/>
      </c>
      <c r="Q84" s="28"/>
      <c r="R84" s="28"/>
      <c r="S84" s="26" t="str">
        <f aca="false">IF(R84="","",IF($K$3="US",IF(LEFT(Q84,1)="S",IF(R84&lt;=4000,1,IF(R84&gt;4000,0.79+(6*R84/100000))),IF(LEFT(Q84,1)="L",IF(R84&lt;=200,1,IF(R84&gt;200,1.005+(4.5526*R84/100000))),IF(LEFT(Q84,1)="H",1))),IF($K$3="SI",IF(LEFT(Q84,1)="S",IF(R84&lt;=1219.51,1,IF(R84&gt;1219.51,0.79+(6*(R84*3.28)/100000))),IF(LEFT(Q84,1)="L",IF(R84&lt;=60.98,1,IF(R84&gt;60.98,1.005+(4.5526*(R84*3.28)/100000))),IF(LEFT(Q84,1)="H",1))))))</f>
        <v/>
      </c>
      <c r="T84" s="32"/>
      <c r="U84" s="33" t="str">
        <f aca="false">IF(OR(Q84=""),"",IF(AM84&lt;0,0,IF(AH84=0,"Review",AM84)))</f>
        <v/>
      </c>
      <c r="V84" s="33" t="str">
        <f aca="false">IF(OR(Q84=""),"",IF(AJ84&lt;0,0,IF(AH84=0,"Review",IF($K$3="US",ROUND(((K84-L84-(AK84*J84))/(J84*P84)-(O84*T84))*S84/AL84,1),ROUND(((K84-L84-(AK84*J84))/(J84*P84)-(O84/8.696*T84))*S84*37/AL84,1)))))</f>
        <v/>
      </c>
      <c r="W84" s="34" t="str">
        <f aca="false">IF(OR(V84="Review",V84=""),"",IF(V84=0,"",(SQRT(SUMSQ((5),(100*1.4/(K84-L84)),(100*0.1/V84)))/100)*V84))</f>
        <v/>
      </c>
      <c r="X84" s="35" t="str">
        <f aca="false">IF(OR(V84="Review",V84=""),"",IF(V84=0,"",W84/V84))</f>
        <v/>
      </c>
      <c r="Y84" s="65"/>
      <c r="Z84" s="47"/>
      <c r="AA84" s="37"/>
      <c r="AB84" s="37"/>
      <c r="AC84" s="37"/>
      <c r="AD84" s="37"/>
      <c r="AE84" s="37"/>
      <c r="AF84" s="37"/>
      <c r="AH84" s="38" t="b">
        <f aca="false">AND(NOT(ISBLANK(F84)),NOT(ISBLANK(H84)),NOT(ISBLANK(K84)),NOT(ISBLANK(L84)),NOT(ISBLANK(Q84)),NOT(ISBLANK(R84)),NOT(ISBLANK(T84)),T84&gt;=0,R84&gt;=0,K84&gt;=0,L84&gt;=0,J84&gt;0)</f>
        <v>0</v>
      </c>
      <c r="AI84" s="39" t="s">
        <v>36</v>
      </c>
      <c r="AJ84" s="40" t="str">
        <f aca="false">IF(AH84=0,"Review",IF($K$3="US",((K84-L84-(AK84*J84))/(J84*P84)-(O84*T84))*S84 / AL84,((K84-L84-(AK84*J84))/(J84*P84)-(O84/8.696*T84))*S84*37/AL84))</f>
        <v>Review</v>
      </c>
      <c r="AK84" s="41" t="n">
        <f aca="false">IF(OR(Q84="SST",Q84="LST",Q84="LST-OO",Q84="HST",Q84="LMT-OO"),0.066667,0.022223)</f>
        <v>0.022223</v>
      </c>
      <c r="AL84" s="42" t="n">
        <f aca="false">IF($S$3="Air",1,IF($S$3="Butane",2.117,IF($S$3="Ethane",1.497,IF($S$3="Natural Gas",1.099,IF($S$3="Propane",1.359)))))</f>
        <v>1.359</v>
      </c>
      <c r="AM84" s="43" t="str">
        <f aca="false">IF(AH84=0,"Review",((V84*0.1814*(IF(ISBLANK(OR(D84,E84)),(H84+I84)-(F84+G84),(H84+I84)-(D84+E84)))/(1-EXP(-0.1814*(IF(ISBLANK(OR(D84,E84)),(H84+I84)-(F84+G84),(H84+I84)-(D84+E84))))))))</f>
        <v>Review</v>
      </c>
      <c r="AN84" s="4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</row>
    <row r="85" customFormat="false" ht="18.1" hidden="false" customHeight="true" outlineLevel="0" collapsed="false">
      <c r="B85" s="23"/>
      <c r="C85" s="65"/>
      <c r="D85" s="24"/>
      <c r="E85" s="25"/>
      <c r="F85" s="24"/>
      <c r="G85" s="25"/>
      <c r="H85" s="24"/>
      <c r="I85" s="25"/>
      <c r="J85" s="26" t="str">
        <f aca="false">IF(OR(F85="",G85="",H85="",I85=""),"",(H85+I85)-(F85+G85))</f>
        <v/>
      </c>
      <c r="K85" s="27"/>
      <c r="L85" s="28"/>
      <c r="M85" s="29" t="n">
        <f aca="false">IF(Q85="SST",0.314473,IF(Q85="SLT",0.031243,IF(Q85="LST",0.124228,IF(Q85="LLT",0.010189,IF(Q85="LST-OO",0.074671,IF(Q85="LLT-OO",0.011965,IF(Q85="LMT-OO",0.013497,IF(Q85="HST",7.2954,IF(Q85="HLT",0.60795)))))))))</f>
        <v>0</v>
      </c>
      <c r="N85" s="29" t="n">
        <f aca="false">IF(Q85="SST",0.260619,IF(Q85="SLT",0.02188,IF(Q85="LST",0.040676,IF(Q85="LLT",0.003372,IF(Q85="LST-OO",0.037557,IF(Q85="LLT-OO",0.002079,IF(Q85="LMT-OO",0.012499,IF(Q85="HST",0.004293,IF(Q85="HLT",0.0003578)))))))))</f>
        <v>0</v>
      </c>
      <c r="O85" s="30" t="n">
        <f aca="false">IF(Q85="SST",0.087,IF(Q85="SLT",0.087,IF(Q85="LST",0.12,IF(Q85="LLT",0.12,IF(Q85="LST-OO",0.12,IF(Q85="LLT-OO",0.12,IF(Q85="LMT-OO",0.12,IF(Q85="HST",0.07,IF(Q85="HLT",0.07)))))))))</f>
        <v>0</v>
      </c>
      <c r="P85" s="31" t="str">
        <f aca="false">IF(OR(K85="",L85="",Q85=""),"",IF(Q85="HST",M85+N85*((L85+K85)/2),IF(Q85="HLT",M85+N85*((L85+K85)/2),M85+N85*LN((L85+K85)/2))))</f>
        <v/>
      </c>
      <c r="Q85" s="28"/>
      <c r="R85" s="28"/>
      <c r="S85" s="26" t="str">
        <f aca="false">IF(R85="","",IF($K$3="US",IF(LEFT(Q85,1)="S",IF(R85&lt;=4000,1,IF(R85&gt;4000,0.79+(6*R85/100000))),IF(LEFT(Q85,1)="L",IF(R85&lt;=200,1,IF(R85&gt;200,1.005+(4.5526*R85/100000))),IF(LEFT(Q85,1)="H",1))),IF($K$3="SI",IF(LEFT(Q85,1)="S",IF(R85&lt;=1219.51,1,IF(R85&gt;1219.51,0.79+(6*(R85*3.28)/100000))),IF(LEFT(Q85,1)="L",IF(R85&lt;=60.98,1,IF(R85&gt;60.98,1.005+(4.5526*(R85*3.28)/100000))),IF(LEFT(Q85,1)="H",1))))))</f>
        <v/>
      </c>
      <c r="T85" s="32"/>
      <c r="U85" s="33" t="str">
        <f aca="false">IF(OR(Q85=""),"",IF(AM85&lt;0,0,IF(AH85=0,"Review",AM85)))</f>
        <v/>
      </c>
      <c r="V85" s="33" t="str">
        <f aca="false">IF(OR(Q85=""),"",IF(AJ85&lt;0,0,IF(AH85=0,"Review",IF($K$3="US",ROUND(((K85-L85-(AK85*J85))/(J85*P85)-(O85*T85))*S85/AL85,1),ROUND(((K85-L85-(AK85*J85))/(J85*P85)-(O85/8.696*T85))*S85*37/AL85,1)))))</f>
        <v/>
      </c>
      <c r="W85" s="34" t="str">
        <f aca="false">IF(OR(V85="Review",V85=""),"",IF(V85=0,"",(SQRT(SUMSQ((5),(100*1.4/(K85-L85)),(100*0.1/V85)))/100)*V85))</f>
        <v/>
      </c>
      <c r="X85" s="35" t="str">
        <f aca="false">IF(OR(V85="Review",V85=""),"",IF(V85=0,"",W85/V85))</f>
        <v/>
      </c>
      <c r="Y85" s="65"/>
      <c r="Z85" s="47"/>
      <c r="AA85" s="37"/>
      <c r="AB85" s="37"/>
      <c r="AC85" s="37"/>
      <c r="AD85" s="37"/>
      <c r="AE85" s="37"/>
      <c r="AF85" s="37"/>
      <c r="AH85" s="38" t="b">
        <f aca="false">AND(NOT(ISBLANK(F85)),NOT(ISBLANK(H85)),NOT(ISBLANK(K85)),NOT(ISBLANK(L85)),NOT(ISBLANK(Q85)),NOT(ISBLANK(R85)),NOT(ISBLANK(T85)),T85&gt;=0,R85&gt;=0,K85&gt;=0,L85&gt;=0,J85&gt;0)</f>
        <v>0</v>
      </c>
      <c r="AI85" s="39" t="s">
        <v>36</v>
      </c>
      <c r="AJ85" s="40" t="str">
        <f aca="false">IF(AH85=0,"Review",IF($K$3="US",((K85-L85-(AK85*J85))/(J85*P85)-(O85*T85))*S85 / AL85,((K85-L85-(AK85*J85))/(J85*P85)-(O85/8.696*T85))*S85*37/AL85))</f>
        <v>Review</v>
      </c>
      <c r="AK85" s="41" t="n">
        <f aca="false">IF(OR(Q85="SST",Q85="LST",Q85="LST-OO",Q85="HST",Q85="LMT-OO"),0.066667,0.022223)</f>
        <v>0.022223</v>
      </c>
      <c r="AL85" s="42" t="n">
        <f aca="false">IF($S$3="Air",1,IF($S$3="Butane",2.117,IF($S$3="Ethane",1.497,IF($S$3="Natural Gas",1.099,IF($S$3="Propane",1.359)))))</f>
        <v>1.359</v>
      </c>
      <c r="AM85" s="43" t="str">
        <f aca="false">IF(AH85=0,"Review",((V85*0.1814*(IF(ISBLANK(OR(D85,E85)),(H85+I85)-(F85+G85),(H85+I85)-(D85+E85)))/(1-EXP(-0.1814*(IF(ISBLANK(OR(D85,E85)),(H85+I85)-(F85+G85),(H85+I85)-(D85+E85))))))))</f>
        <v>Review</v>
      </c>
      <c r="AN85" s="4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</row>
    <row r="86" customFormat="false" ht="18.1" hidden="false" customHeight="true" outlineLevel="0" collapsed="false">
      <c r="B86" s="23"/>
      <c r="C86" s="65"/>
      <c r="D86" s="24"/>
      <c r="E86" s="25"/>
      <c r="F86" s="24"/>
      <c r="G86" s="25"/>
      <c r="H86" s="24"/>
      <c r="I86" s="25"/>
      <c r="J86" s="26" t="str">
        <f aca="false">IF(OR(F86="",G86="",H86="",I86=""),"",(H86+I86)-(F86+G86))</f>
        <v/>
      </c>
      <c r="K86" s="27"/>
      <c r="L86" s="28"/>
      <c r="M86" s="29" t="n">
        <f aca="false">IF(Q86="SST",0.314473,IF(Q86="SLT",0.031243,IF(Q86="LST",0.124228,IF(Q86="LLT",0.010189,IF(Q86="LST-OO",0.074671,IF(Q86="LLT-OO",0.011965,IF(Q86="LMT-OO",0.013497,IF(Q86="HST",7.2954,IF(Q86="HLT",0.60795)))))))))</f>
        <v>0</v>
      </c>
      <c r="N86" s="29" t="n">
        <f aca="false">IF(Q86="SST",0.260619,IF(Q86="SLT",0.02188,IF(Q86="LST",0.040676,IF(Q86="LLT",0.003372,IF(Q86="LST-OO",0.037557,IF(Q86="LLT-OO",0.002079,IF(Q86="LMT-OO",0.012499,IF(Q86="HST",0.004293,IF(Q86="HLT",0.0003578)))))))))</f>
        <v>0</v>
      </c>
      <c r="O86" s="30" t="n">
        <f aca="false">IF(Q86="SST",0.087,IF(Q86="SLT",0.087,IF(Q86="LST",0.12,IF(Q86="LLT",0.12,IF(Q86="LST-OO",0.12,IF(Q86="LLT-OO",0.12,IF(Q86="LMT-OO",0.12,IF(Q86="HST",0.07,IF(Q86="HLT",0.07)))))))))</f>
        <v>0</v>
      </c>
      <c r="P86" s="31" t="str">
        <f aca="false">IF(OR(K86="",L86="",Q86=""),"",IF(Q86="HST",M86+N86*((L86+K86)/2),IF(Q86="HLT",M86+N86*((L86+K86)/2),M86+N86*LN((L86+K86)/2))))</f>
        <v/>
      </c>
      <c r="Q86" s="28"/>
      <c r="R86" s="28"/>
      <c r="S86" s="26" t="str">
        <f aca="false">IF(R86="","",IF($K$3="US",IF(LEFT(Q86,1)="S",IF(R86&lt;=4000,1,IF(R86&gt;4000,0.79+(6*R86/100000))),IF(LEFT(Q86,1)="L",IF(R86&lt;=200,1,IF(R86&gt;200,1.005+(4.5526*R86/100000))),IF(LEFT(Q86,1)="H",1))),IF($K$3="SI",IF(LEFT(Q86,1)="S",IF(R86&lt;=1219.51,1,IF(R86&gt;1219.51,0.79+(6*(R86*3.28)/100000))),IF(LEFT(Q86,1)="L",IF(R86&lt;=60.98,1,IF(R86&gt;60.98,1.005+(4.5526*(R86*3.28)/100000))),IF(LEFT(Q86,1)="H",1))))))</f>
        <v/>
      </c>
      <c r="T86" s="32"/>
      <c r="U86" s="33" t="str">
        <f aca="false">IF(OR(Q86=""),"",IF(AM86&lt;0,0,IF(AH86=0,"Review",AM86)))</f>
        <v/>
      </c>
      <c r="V86" s="33" t="str">
        <f aca="false">IF(OR(Q86=""),"",IF(AJ86&lt;0,0,IF(AH86=0,"Review",IF($K$3="US",ROUND(((K86-L86-(AK86*J86))/(J86*P86)-(O86*T86))*S86/AL86,1),ROUND(((K86-L86-(AK86*J86))/(J86*P86)-(O86/8.696*T86))*S86*37/AL86,1)))))</f>
        <v/>
      </c>
      <c r="W86" s="34" t="str">
        <f aca="false">IF(OR(V86="Review",V86=""),"",IF(V86=0,"",(SQRT(SUMSQ((5),(100*1.4/(K86-L86)),(100*0.1/V86)))/100)*V86))</f>
        <v/>
      </c>
      <c r="X86" s="35" t="str">
        <f aca="false">IF(OR(V86="Review",V86=""),"",IF(V86=0,"",W86/V86))</f>
        <v/>
      </c>
      <c r="Y86" s="65"/>
      <c r="Z86" s="47"/>
      <c r="AA86" s="37"/>
      <c r="AB86" s="37"/>
      <c r="AC86" s="37"/>
      <c r="AD86" s="37"/>
      <c r="AE86" s="37"/>
      <c r="AF86" s="37"/>
      <c r="AH86" s="38" t="b">
        <f aca="false">AND(NOT(ISBLANK(F86)),NOT(ISBLANK(H86)),NOT(ISBLANK(K86)),NOT(ISBLANK(L86)),NOT(ISBLANK(Q86)),NOT(ISBLANK(R86)),NOT(ISBLANK(T86)),T86&gt;=0,R86&gt;=0,K86&gt;=0,L86&gt;=0,J86&gt;0)</f>
        <v>0</v>
      </c>
      <c r="AI86" s="39" t="s">
        <v>36</v>
      </c>
      <c r="AJ86" s="40" t="str">
        <f aca="false">IF(AH86=0,"Review",IF($K$3="US",((K86-L86-(AK86*J86))/(J86*P86)-(O86*T86))*S86 / AL86,((K86-L86-(AK86*J86))/(J86*P86)-(O86/8.696*T86))*S86*37/AL86))</f>
        <v>Review</v>
      </c>
      <c r="AK86" s="41" t="n">
        <f aca="false">IF(OR(Q86="SST",Q86="LST",Q86="LST-OO",Q86="HST",Q86="LMT-OO"),0.066667,0.022223)</f>
        <v>0.022223</v>
      </c>
      <c r="AL86" s="42" t="n">
        <f aca="false">IF($S$3="Air",1,IF($S$3="Butane",2.117,IF($S$3="Ethane",1.497,IF($S$3="Natural Gas",1.099,IF($S$3="Propane",1.359)))))</f>
        <v>1.359</v>
      </c>
      <c r="AM86" s="43" t="str">
        <f aca="false">IF(AH86=0,"Review",((V86*0.1814*(IF(ISBLANK(OR(D86,E86)),(H86+I86)-(F86+G86),(H86+I86)-(D86+E86)))/(1-EXP(-0.1814*(IF(ISBLANK(OR(D86,E86)),(H86+I86)-(F86+G86),(H86+I86)-(D86+E86))))))))</f>
        <v>Review</v>
      </c>
      <c r="AN86" s="4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</row>
    <row r="87" customFormat="false" ht="18.1" hidden="false" customHeight="true" outlineLevel="0" collapsed="false">
      <c r="B87" s="23"/>
      <c r="C87" s="65"/>
      <c r="D87" s="24"/>
      <c r="E87" s="25"/>
      <c r="F87" s="24"/>
      <c r="G87" s="25"/>
      <c r="H87" s="24"/>
      <c r="I87" s="25"/>
      <c r="J87" s="26" t="str">
        <f aca="false">IF(OR(F87="",G87="",H87="",I87=""),"",(H87+I87)-(F87+G87))</f>
        <v/>
      </c>
      <c r="K87" s="27"/>
      <c r="L87" s="28"/>
      <c r="M87" s="29" t="n">
        <f aca="false">IF(Q87="SST",0.314473,IF(Q87="SLT",0.031243,IF(Q87="LST",0.124228,IF(Q87="LLT",0.010189,IF(Q87="LST-OO",0.074671,IF(Q87="LLT-OO",0.011965,IF(Q87="LMT-OO",0.013497,IF(Q87="HST",7.2954,IF(Q87="HLT",0.60795)))))))))</f>
        <v>0</v>
      </c>
      <c r="N87" s="29" t="n">
        <f aca="false">IF(Q87="SST",0.260619,IF(Q87="SLT",0.02188,IF(Q87="LST",0.040676,IF(Q87="LLT",0.003372,IF(Q87="LST-OO",0.037557,IF(Q87="LLT-OO",0.002079,IF(Q87="LMT-OO",0.012499,IF(Q87="HST",0.004293,IF(Q87="HLT",0.0003578)))))))))</f>
        <v>0</v>
      </c>
      <c r="O87" s="30" t="n">
        <f aca="false">IF(Q87="SST",0.087,IF(Q87="SLT",0.087,IF(Q87="LST",0.12,IF(Q87="LLT",0.12,IF(Q87="LST-OO",0.12,IF(Q87="LLT-OO",0.12,IF(Q87="LMT-OO",0.12,IF(Q87="HST",0.07,IF(Q87="HLT",0.07)))))))))</f>
        <v>0</v>
      </c>
      <c r="P87" s="31" t="str">
        <f aca="false">IF(OR(K87="",L87="",Q87=""),"",IF(Q87="HST",M87+N87*((L87+K87)/2),IF(Q87="HLT",M87+N87*((L87+K87)/2),M87+N87*LN((L87+K87)/2))))</f>
        <v/>
      </c>
      <c r="Q87" s="28"/>
      <c r="R87" s="28"/>
      <c r="S87" s="26" t="str">
        <f aca="false">IF(R87="","",IF($K$3="US",IF(LEFT(Q87,1)="S",IF(R87&lt;=4000,1,IF(R87&gt;4000,0.79+(6*R87/100000))),IF(LEFT(Q87,1)="L",IF(R87&lt;=200,1,IF(R87&gt;200,1.005+(4.5526*R87/100000))),IF(LEFT(Q87,1)="H",1))),IF($K$3="SI",IF(LEFT(Q87,1)="S",IF(R87&lt;=1219.51,1,IF(R87&gt;1219.51,0.79+(6*(R87*3.28)/100000))),IF(LEFT(Q87,1)="L",IF(R87&lt;=60.98,1,IF(R87&gt;60.98,1.005+(4.5526*(R87*3.28)/100000))),IF(LEFT(Q87,1)="H",1))))))</f>
        <v/>
      </c>
      <c r="T87" s="32"/>
      <c r="U87" s="33" t="str">
        <f aca="false">IF(OR(Q87=""),"",IF(AM87&lt;0,0,IF(AH87=0,"Review",AM87)))</f>
        <v/>
      </c>
      <c r="V87" s="33" t="str">
        <f aca="false">IF(OR(Q87=""),"",IF(AJ87&lt;0,0,IF(AH87=0,"Review",IF($K$3="US",ROUND(((K87-L87-(AK87*J87))/(J87*P87)-(O87*T87))*S87/AL87,1),ROUND(((K87-L87-(AK87*J87))/(J87*P87)-(O87/8.696*T87))*S87*37/AL87,1)))))</f>
        <v/>
      </c>
      <c r="W87" s="34" t="str">
        <f aca="false">IF(OR(V87="Review",V87=""),"",IF(V87=0,"",(SQRT(SUMSQ((5),(100*1.4/(K87-L87)),(100*0.1/V87)))/100)*V87))</f>
        <v/>
      </c>
      <c r="X87" s="35" t="str">
        <f aca="false">IF(OR(V87="Review",V87=""),"",IF(V87=0,"",W87/V87))</f>
        <v/>
      </c>
      <c r="Y87" s="65"/>
      <c r="Z87" s="47"/>
      <c r="AA87" s="37"/>
      <c r="AB87" s="37"/>
      <c r="AC87" s="37"/>
      <c r="AD87" s="37"/>
      <c r="AE87" s="37"/>
      <c r="AF87" s="37"/>
      <c r="AH87" s="38" t="b">
        <f aca="false">AND(NOT(ISBLANK(F87)),NOT(ISBLANK(H87)),NOT(ISBLANK(K87)),NOT(ISBLANK(L87)),NOT(ISBLANK(Q87)),NOT(ISBLANK(R87)),NOT(ISBLANK(T87)),T87&gt;=0,R87&gt;=0,K87&gt;=0,L87&gt;=0,J87&gt;0)</f>
        <v>0</v>
      </c>
      <c r="AI87" s="39" t="s">
        <v>36</v>
      </c>
      <c r="AJ87" s="40" t="str">
        <f aca="false">IF(AH87=0,"Review",IF($K$3="US",((K87-L87-(AK87*J87))/(J87*P87)-(O87*T87))*S87 / AL87,((K87-L87-(AK87*J87))/(J87*P87)-(O87/8.696*T87))*S87*37/AL87))</f>
        <v>Review</v>
      </c>
      <c r="AK87" s="41" t="n">
        <f aca="false">IF(OR(Q87="SST",Q87="LST",Q87="LST-OO",Q87="HST",Q87="LMT-OO"),0.066667,0.022223)</f>
        <v>0.022223</v>
      </c>
      <c r="AL87" s="42" t="n">
        <f aca="false">IF($S$3="Air",1,IF($S$3="Butane",2.117,IF($S$3="Ethane",1.497,IF($S$3="Natural Gas",1.099,IF($S$3="Propane",1.359)))))</f>
        <v>1.359</v>
      </c>
      <c r="AM87" s="43" t="str">
        <f aca="false">IF(AH87=0,"Review",((V87*0.1814*(IF(ISBLANK(OR(D87,E87)),(H87+I87)-(F87+G87),(H87+I87)-(D87+E87)))/(1-EXP(-0.1814*(IF(ISBLANK(OR(D87,E87)),(H87+I87)-(F87+G87),(H87+I87)-(D87+E87))))))))</f>
        <v>Review</v>
      </c>
      <c r="AN87" s="4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</row>
    <row r="88" customFormat="false" ht="18.1" hidden="false" customHeight="true" outlineLevel="0" collapsed="false">
      <c r="B88" s="23"/>
      <c r="C88" s="65"/>
      <c r="D88" s="24"/>
      <c r="E88" s="25"/>
      <c r="F88" s="24"/>
      <c r="G88" s="25"/>
      <c r="H88" s="24"/>
      <c r="I88" s="25"/>
      <c r="J88" s="26" t="str">
        <f aca="false">IF(OR(F88="",G88="",H88="",I88=""),"",(H88+I88)-(F88+G88))</f>
        <v/>
      </c>
      <c r="K88" s="27"/>
      <c r="L88" s="28"/>
      <c r="M88" s="29" t="n">
        <f aca="false">IF(Q88="SST",0.314473,IF(Q88="SLT",0.031243,IF(Q88="LST",0.124228,IF(Q88="LLT",0.010189,IF(Q88="LST-OO",0.074671,IF(Q88="LLT-OO",0.011965,IF(Q88="LMT-OO",0.013497,IF(Q88="HST",7.2954,IF(Q88="HLT",0.60795)))))))))</f>
        <v>0</v>
      </c>
      <c r="N88" s="29" t="n">
        <f aca="false">IF(Q88="SST",0.260619,IF(Q88="SLT",0.02188,IF(Q88="LST",0.040676,IF(Q88="LLT",0.003372,IF(Q88="LST-OO",0.037557,IF(Q88="LLT-OO",0.002079,IF(Q88="LMT-OO",0.012499,IF(Q88="HST",0.004293,IF(Q88="HLT",0.0003578)))))))))</f>
        <v>0</v>
      </c>
      <c r="O88" s="30" t="n">
        <f aca="false">IF(Q88="SST",0.087,IF(Q88="SLT",0.087,IF(Q88="LST",0.12,IF(Q88="LLT",0.12,IF(Q88="LST-OO",0.12,IF(Q88="LLT-OO",0.12,IF(Q88="LMT-OO",0.12,IF(Q88="HST",0.07,IF(Q88="HLT",0.07)))))))))</f>
        <v>0</v>
      </c>
      <c r="P88" s="31" t="str">
        <f aca="false">IF(OR(K88="",L88="",Q88=""),"",IF(Q88="HST",M88+N88*((L88+K88)/2),IF(Q88="HLT",M88+N88*((L88+K88)/2),M88+N88*LN((L88+K88)/2))))</f>
        <v/>
      </c>
      <c r="Q88" s="28"/>
      <c r="R88" s="28"/>
      <c r="S88" s="26" t="str">
        <f aca="false">IF(R88="","",IF($K$3="US",IF(LEFT(Q88,1)="S",IF(R88&lt;=4000,1,IF(R88&gt;4000,0.79+(6*R88/100000))),IF(LEFT(Q88,1)="L",IF(R88&lt;=200,1,IF(R88&gt;200,1.005+(4.5526*R88/100000))),IF(LEFT(Q88,1)="H",1))),IF($K$3="SI",IF(LEFT(Q88,1)="S",IF(R88&lt;=1219.51,1,IF(R88&gt;1219.51,0.79+(6*(R88*3.28)/100000))),IF(LEFT(Q88,1)="L",IF(R88&lt;=60.98,1,IF(R88&gt;60.98,1.005+(4.5526*(R88*3.28)/100000))),IF(LEFT(Q88,1)="H",1))))))</f>
        <v/>
      </c>
      <c r="T88" s="32"/>
      <c r="U88" s="33" t="str">
        <f aca="false">IF(OR(Q88=""),"",IF(AM88&lt;0,0,IF(AH88=0,"Review",AM88)))</f>
        <v/>
      </c>
      <c r="V88" s="33" t="str">
        <f aca="false">IF(OR(Q88=""),"",IF(AJ88&lt;0,0,IF(AH88=0,"Review",IF($K$3="US",ROUND(((K88-L88-(AK88*J88))/(J88*P88)-(O88*T88))*S88/AL88,1),ROUND(((K88-L88-(AK88*J88))/(J88*P88)-(O88/8.696*T88))*S88*37/AL88,1)))))</f>
        <v/>
      </c>
      <c r="W88" s="34" t="str">
        <f aca="false">IF(OR(V88="Review",V88=""),"",IF(V88=0,"",(SQRT(SUMSQ((5),(100*1.4/(K88-L88)),(100*0.1/V88)))/100)*V88))</f>
        <v/>
      </c>
      <c r="X88" s="35" t="str">
        <f aca="false">IF(OR(V88="Review",V88=""),"",IF(V88=0,"",W88/V88))</f>
        <v/>
      </c>
      <c r="Y88" s="65"/>
      <c r="Z88" s="47"/>
      <c r="AA88" s="37"/>
      <c r="AB88" s="37"/>
      <c r="AC88" s="37"/>
      <c r="AD88" s="37"/>
      <c r="AE88" s="37"/>
      <c r="AF88" s="37"/>
      <c r="AH88" s="38" t="b">
        <f aca="false">AND(NOT(ISBLANK(F88)),NOT(ISBLANK(H88)),NOT(ISBLANK(K88)),NOT(ISBLANK(L88)),NOT(ISBLANK(Q88)),NOT(ISBLANK(R88)),NOT(ISBLANK(T88)),T88&gt;=0,R88&gt;=0,K88&gt;=0,L88&gt;=0,J88&gt;0)</f>
        <v>0</v>
      </c>
      <c r="AI88" s="39" t="s">
        <v>36</v>
      </c>
      <c r="AJ88" s="40" t="str">
        <f aca="false">IF(AH88=0,"Review",IF($K$3="US",((K88-L88-(AK88*J88))/(J88*P88)-(O88*T88))*S88 / AL88,((K88-L88-(AK88*J88))/(J88*P88)-(O88/8.696*T88))*S88*37/AL88))</f>
        <v>Review</v>
      </c>
      <c r="AK88" s="41" t="n">
        <f aca="false">IF(OR(Q88="SST",Q88="LST",Q88="LST-OO",Q88="HST",Q88="LMT-OO"),0.066667,0.022223)</f>
        <v>0.022223</v>
      </c>
      <c r="AL88" s="42" t="n">
        <f aca="false">IF($S$3="Air",1,IF($S$3="Butane",2.117,IF($S$3="Ethane",1.497,IF($S$3="Natural Gas",1.099,IF($S$3="Propane",1.359)))))</f>
        <v>1.359</v>
      </c>
      <c r="AM88" s="43" t="str">
        <f aca="false">IF(AH88=0,"Review",((V88*0.1814*(IF(ISBLANK(OR(D88,E88)),(H88+I88)-(F88+G88),(H88+I88)-(D88+E88)))/(1-EXP(-0.1814*(IF(ISBLANK(OR(D88,E88)),(H88+I88)-(F88+G88),(H88+I88)-(D88+E88))))))))</f>
        <v>Review</v>
      </c>
      <c r="AN88" s="4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</row>
    <row r="89" customFormat="false" ht="18.1" hidden="false" customHeight="true" outlineLevel="0" collapsed="false">
      <c r="B89" s="23"/>
      <c r="C89" s="65"/>
      <c r="D89" s="24"/>
      <c r="E89" s="25"/>
      <c r="F89" s="24"/>
      <c r="G89" s="25"/>
      <c r="H89" s="24"/>
      <c r="I89" s="25"/>
      <c r="J89" s="26" t="str">
        <f aca="false">IF(OR(F89="",G89="",H89="",I89=""),"",(H89+I89)-(F89+G89))</f>
        <v/>
      </c>
      <c r="K89" s="27"/>
      <c r="L89" s="28"/>
      <c r="M89" s="29" t="n">
        <f aca="false">IF(Q89="SST",0.314473,IF(Q89="SLT",0.031243,IF(Q89="LST",0.124228,IF(Q89="LLT",0.010189,IF(Q89="LST-OO",0.074671,IF(Q89="LLT-OO",0.011965,IF(Q89="LMT-OO",0.013497,IF(Q89="HST",7.2954,IF(Q89="HLT",0.60795)))))))))</f>
        <v>0</v>
      </c>
      <c r="N89" s="29" t="n">
        <f aca="false">IF(Q89="SST",0.260619,IF(Q89="SLT",0.02188,IF(Q89="LST",0.040676,IF(Q89="LLT",0.003372,IF(Q89="LST-OO",0.037557,IF(Q89="LLT-OO",0.002079,IF(Q89="LMT-OO",0.012499,IF(Q89="HST",0.004293,IF(Q89="HLT",0.0003578)))))))))</f>
        <v>0</v>
      </c>
      <c r="O89" s="30" t="n">
        <f aca="false">IF(Q89="SST",0.087,IF(Q89="SLT",0.087,IF(Q89="LST",0.12,IF(Q89="LLT",0.12,IF(Q89="LST-OO",0.12,IF(Q89="LLT-OO",0.12,IF(Q89="LMT-OO",0.12,IF(Q89="HST",0.07,IF(Q89="HLT",0.07)))))))))</f>
        <v>0</v>
      </c>
      <c r="P89" s="31" t="str">
        <f aca="false">IF(OR(K89="",L89="",Q89=""),"",IF(Q89="HST",M89+N89*((L89+K89)/2),IF(Q89="HLT",M89+N89*((L89+K89)/2),M89+N89*LN((L89+K89)/2))))</f>
        <v/>
      </c>
      <c r="Q89" s="28"/>
      <c r="R89" s="28"/>
      <c r="S89" s="26" t="str">
        <f aca="false">IF(R89="","",IF($K$3="US",IF(LEFT(Q89,1)="S",IF(R89&lt;=4000,1,IF(R89&gt;4000,0.79+(6*R89/100000))),IF(LEFT(Q89,1)="L",IF(R89&lt;=200,1,IF(R89&gt;200,1.005+(4.5526*R89/100000))),IF(LEFT(Q89,1)="H",1))),IF($K$3="SI",IF(LEFT(Q89,1)="S",IF(R89&lt;=1219.51,1,IF(R89&gt;1219.51,0.79+(6*(R89*3.28)/100000))),IF(LEFT(Q89,1)="L",IF(R89&lt;=60.98,1,IF(R89&gt;60.98,1.005+(4.5526*(R89*3.28)/100000))),IF(LEFT(Q89,1)="H",1))))))</f>
        <v/>
      </c>
      <c r="T89" s="32"/>
      <c r="U89" s="33" t="str">
        <f aca="false">IF(OR(Q89=""),"",IF(AM89&lt;0,0,IF(AH89=0,"Review",AM89)))</f>
        <v/>
      </c>
      <c r="V89" s="33" t="str">
        <f aca="false">IF(OR(Q89=""),"",IF(AJ89&lt;0,0,IF(AH89=0,"Review",IF($K$3="US",ROUND(((K89-L89-(AK89*J89))/(J89*P89)-(O89*T89))*S89/AL89,1),ROUND(((K89-L89-(AK89*J89))/(J89*P89)-(O89/8.696*T89))*S89*37/AL89,1)))))</f>
        <v/>
      </c>
      <c r="W89" s="34" t="str">
        <f aca="false">IF(OR(V89="Review",V89=""),"",IF(V89=0,"",(SQRT(SUMSQ((5),(100*1.4/(K89-L89)),(100*0.1/V89)))/100)*V89))</f>
        <v/>
      </c>
      <c r="X89" s="35" t="str">
        <f aca="false">IF(OR(V89="Review",V89=""),"",IF(V89=0,"",W89/V89))</f>
        <v/>
      </c>
      <c r="Y89" s="65"/>
      <c r="Z89" s="47"/>
      <c r="AA89" s="37"/>
      <c r="AB89" s="37"/>
      <c r="AC89" s="37"/>
      <c r="AD89" s="37"/>
      <c r="AE89" s="37"/>
      <c r="AF89" s="37"/>
      <c r="AH89" s="38" t="b">
        <f aca="false">AND(NOT(ISBLANK(F89)),NOT(ISBLANK(H89)),NOT(ISBLANK(K89)),NOT(ISBLANK(L89)),NOT(ISBLANK(Q89)),NOT(ISBLANK(R89)),NOT(ISBLANK(T89)),T89&gt;=0,R89&gt;=0,K89&gt;=0,L89&gt;=0,J89&gt;0)</f>
        <v>0</v>
      </c>
      <c r="AI89" s="39" t="s">
        <v>36</v>
      </c>
      <c r="AJ89" s="40" t="str">
        <f aca="false">IF(AH89=0,"Review",IF($K$3="US",((K89-L89-(AK89*J89))/(J89*P89)-(O89*T89))*S89 / AL89,((K89-L89-(AK89*J89))/(J89*P89)-(O89/8.696*T89))*S89*37/AL89))</f>
        <v>Review</v>
      </c>
      <c r="AK89" s="41" t="n">
        <f aca="false">IF(OR(Q89="SST",Q89="LST",Q89="LST-OO",Q89="HST",Q89="LMT-OO"),0.066667,0.022223)</f>
        <v>0.022223</v>
      </c>
      <c r="AL89" s="42" t="n">
        <f aca="false">IF($S$3="Air",1,IF($S$3="Butane",2.117,IF($S$3="Ethane",1.497,IF($S$3="Natural Gas",1.099,IF($S$3="Propane",1.359)))))</f>
        <v>1.359</v>
      </c>
      <c r="AM89" s="43" t="str">
        <f aca="false">IF(AH89=0,"Review",((V89*0.1814*(IF(ISBLANK(OR(D89,E89)),(H89+I89)-(F89+G89),(H89+I89)-(D89+E89)))/(1-EXP(-0.1814*(IF(ISBLANK(OR(D89,E89)),(H89+I89)-(F89+G89),(H89+I89)-(D89+E89))))))))</f>
        <v>Review</v>
      </c>
      <c r="AN89" s="4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</row>
    <row r="90" customFormat="false" ht="18.1" hidden="false" customHeight="true" outlineLevel="0" collapsed="false">
      <c r="B90" s="23"/>
      <c r="C90" s="65"/>
      <c r="D90" s="24"/>
      <c r="E90" s="25"/>
      <c r="F90" s="24"/>
      <c r="G90" s="25"/>
      <c r="H90" s="24"/>
      <c r="I90" s="25"/>
      <c r="J90" s="26" t="str">
        <f aca="false">IF(OR(F90="",G90="",H90="",I90=""),"",(H90+I90)-(F90+G90))</f>
        <v/>
      </c>
      <c r="K90" s="27"/>
      <c r="L90" s="28"/>
      <c r="M90" s="29" t="n">
        <f aca="false">IF(Q90="SST",0.314473,IF(Q90="SLT",0.031243,IF(Q90="LST",0.124228,IF(Q90="LLT",0.010189,IF(Q90="LST-OO",0.074671,IF(Q90="LLT-OO",0.011965,IF(Q90="LMT-OO",0.013497,IF(Q90="HST",7.2954,IF(Q90="HLT",0.60795)))))))))</f>
        <v>0</v>
      </c>
      <c r="N90" s="29" t="n">
        <f aca="false">IF(Q90="SST",0.260619,IF(Q90="SLT",0.02188,IF(Q90="LST",0.040676,IF(Q90="LLT",0.003372,IF(Q90="LST-OO",0.037557,IF(Q90="LLT-OO",0.002079,IF(Q90="LMT-OO",0.012499,IF(Q90="HST",0.004293,IF(Q90="HLT",0.0003578)))))))))</f>
        <v>0</v>
      </c>
      <c r="O90" s="30" t="n">
        <f aca="false">IF(Q90="SST",0.087,IF(Q90="SLT",0.087,IF(Q90="LST",0.12,IF(Q90="LLT",0.12,IF(Q90="LST-OO",0.12,IF(Q90="LLT-OO",0.12,IF(Q90="LMT-OO",0.12,IF(Q90="HST",0.07,IF(Q90="HLT",0.07)))))))))</f>
        <v>0</v>
      </c>
      <c r="P90" s="31" t="str">
        <f aca="false">IF(OR(K90="",L90="",Q90=""),"",IF(Q90="HST",M90+N90*((L90+K90)/2),IF(Q90="HLT",M90+N90*((L90+K90)/2),M90+N90*LN((L90+K90)/2))))</f>
        <v/>
      </c>
      <c r="Q90" s="28"/>
      <c r="R90" s="28"/>
      <c r="S90" s="26" t="str">
        <f aca="false">IF(R90="","",IF($K$3="US",IF(LEFT(Q90,1)="S",IF(R90&lt;=4000,1,IF(R90&gt;4000,0.79+(6*R90/100000))),IF(LEFT(Q90,1)="L",IF(R90&lt;=200,1,IF(R90&gt;200,1.005+(4.5526*R90/100000))),IF(LEFT(Q90,1)="H",1))),IF($K$3="SI",IF(LEFT(Q90,1)="S",IF(R90&lt;=1219.51,1,IF(R90&gt;1219.51,0.79+(6*(R90*3.28)/100000))),IF(LEFT(Q90,1)="L",IF(R90&lt;=60.98,1,IF(R90&gt;60.98,1.005+(4.5526*(R90*3.28)/100000))),IF(LEFT(Q90,1)="H",1))))))</f>
        <v/>
      </c>
      <c r="T90" s="32"/>
      <c r="U90" s="33" t="str">
        <f aca="false">IF(OR(Q90=""),"",IF(AM90&lt;0,0,IF(AH90=0,"Review",AM90)))</f>
        <v/>
      </c>
      <c r="V90" s="33" t="str">
        <f aca="false">IF(OR(Q90=""),"",IF(AJ90&lt;0,0,IF(AH90=0,"Review",IF($K$3="US",ROUND(((K90-L90-(AK90*J90))/(J90*P90)-(O90*T90))*S90/AL90,1),ROUND(((K90-L90-(AK90*J90))/(J90*P90)-(O90/8.696*T90))*S90*37/AL90,1)))))</f>
        <v/>
      </c>
      <c r="W90" s="34" t="str">
        <f aca="false">IF(OR(V90="Review",V90=""),"",IF(V90=0,"",(SQRT(SUMSQ((5),(100*1.4/(K90-L90)),(100*0.1/V90)))/100)*V90))</f>
        <v/>
      </c>
      <c r="X90" s="35" t="str">
        <f aca="false">IF(OR(V90="Review",V90=""),"",IF(V90=0,"",W90/V90))</f>
        <v/>
      </c>
      <c r="Y90" s="65"/>
      <c r="Z90" s="47"/>
      <c r="AA90" s="37"/>
      <c r="AB90" s="37"/>
      <c r="AC90" s="37"/>
      <c r="AD90" s="37"/>
      <c r="AE90" s="37"/>
      <c r="AF90" s="37"/>
      <c r="AH90" s="38" t="b">
        <f aca="false">AND(NOT(ISBLANK(F90)),NOT(ISBLANK(H90)),NOT(ISBLANK(K90)),NOT(ISBLANK(L90)),NOT(ISBLANK(Q90)),NOT(ISBLANK(R90)),NOT(ISBLANK(T90)),T90&gt;=0,R90&gt;=0,K90&gt;=0,L90&gt;=0,J90&gt;0)</f>
        <v>0</v>
      </c>
      <c r="AI90" s="39" t="s">
        <v>36</v>
      </c>
      <c r="AJ90" s="40" t="str">
        <f aca="false">IF(AH90=0,"Review",IF($K$3="US",((K90-L90-(AK90*J90))/(J90*P90)-(O90*T90))*S90 / AL90,((K90-L90-(AK90*J90))/(J90*P90)-(O90/8.696*T90))*S90*37/AL90))</f>
        <v>Review</v>
      </c>
      <c r="AK90" s="41" t="n">
        <f aca="false">IF(OR(Q90="SST",Q90="LST",Q90="LST-OO",Q90="HST",Q90="LMT-OO"),0.066667,0.022223)</f>
        <v>0.022223</v>
      </c>
      <c r="AL90" s="42" t="n">
        <f aca="false">IF($S$3="Air",1,IF($S$3="Butane",2.117,IF($S$3="Ethane",1.497,IF($S$3="Natural Gas",1.099,IF($S$3="Propane",1.359)))))</f>
        <v>1.359</v>
      </c>
      <c r="AM90" s="43" t="str">
        <f aca="false">IF(AH90=0,"Review",((V90*0.1814*(IF(ISBLANK(OR(D90,E90)),(H90+I90)-(F90+G90),(H90+I90)-(D90+E90)))/(1-EXP(-0.1814*(IF(ISBLANK(OR(D90,E90)),(H90+I90)-(F90+G90),(H90+I90)-(D90+E90))))))))</f>
        <v>Review</v>
      </c>
      <c r="AN90" s="4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</row>
    <row r="91" customFormat="false" ht="18.1" hidden="false" customHeight="true" outlineLevel="0" collapsed="false">
      <c r="B91" s="23"/>
      <c r="C91" s="65"/>
      <c r="D91" s="24"/>
      <c r="E91" s="25"/>
      <c r="F91" s="24"/>
      <c r="G91" s="25"/>
      <c r="H91" s="24"/>
      <c r="I91" s="25"/>
      <c r="J91" s="26" t="str">
        <f aca="false">IF(OR(F91="",G91="",H91="",I91=""),"",(H91+I91)-(F91+G91))</f>
        <v/>
      </c>
      <c r="K91" s="27"/>
      <c r="L91" s="28"/>
      <c r="M91" s="29" t="n">
        <f aca="false">IF(Q91="SST",0.314473,IF(Q91="SLT",0.031243,IF(Q91="LST",0.124228,IF(Q91="LLT",0.010189,IF(Q91="LST-OO",0.074671,IF(Q91="LLT-OO",0.011965,IF(Q91="LMT-OO",0.013497,IF(Q91="HST",7.2954,IF(Q91="HLT",0.60795)))))))))</f>
        <v>0</v>
      </c>
      <c r="N91" s="29" t="n">
        <f aca="false">IF(Q91="SST",0.260619,IF(Q91="SLT",0.02188,IF(Q91="LST",0.040676,IF(Q91="LLT",0.003372,IF(Q91="LST-OO",0.037557,IF(Q91="LLT-OO",0.002079,IF(Q91="LMT-OO",0.012499,IF(Q91="HST",0.004293,IF(Q91="HLT",0.0003578)))))))))</f>
        <v>0</v>
      </c>
      <c r="O91" s="30" t="n">
        <f aca="false">IF(Q91="SST",0.087,IF(Q91="SLT",0.087,IF(Q91="LST",0.12,IF(Q91="LLT",0.12,IF(Q91="LST-OO",0.12,IF(Q91="LLT-OO",0.12,IF(Q91="LMT-OO",0.12,IF(Q91="HST",0.07,IF(Q91="HLT",0.07)))))))))</f>
        <v>0</v>
      </c>
      <c r="P91" s="31" t="str">
        <f aca="false">IF(OR(K91="",L91="",Q91=""),"",IF(Q91="HST",M91+N91*((L91+K91)/2),IF(Q91="HLT",M91+N91*((L91+K91)/2),M91+N91*LN((L91+K91)/2))))</f>
        <v/>
      </c>
      <c r="Q91" s="28"/>
      <c r="R91" s="28"/>
      <c r="S91" s="26" t="str">
        <f aca="false">IF(R91="","",IF($K$3="US",IF(LEFT(Q91,1)="S",IF(R91&lt;=4000,1,IF(R91&gt;4000,0.79+(6*R91/100000))),IF(LEFT(Q91,1)="L",IF(R91&lt;=200,1,IF(R91&gt;200,1.005+(4.5526*R91/100000))),IF(LEFT(Q91,1)="H",1))),IF($K$3="SI",IF(LEFT(Q91,1)="S",IF(R91&lt;=1219.51,1,IF(R91&gt;1219.51,0.79+(6*(R91*3.28)/100000))),IF(LEFT(Q91,1)="L",IF(R91&lt;=60.98,1,IF(R91&gt;60.98,1.005+(4.5526*(R91*3.28)/100000))),IF(LEFT(Q91,1)="H",1))))))</f>
        <v/>
      </c>
      <c r="T91" s="32"/>
      <c r="U91" s="33" t="str">
        <f aca="false">IF(OR(Q91=""),"",IF(AM91&lt;0,0,IF(AH91=0,"Review",AM91)))</f>
        <v/>
      </c>
      <c r="V91" s="33" t="str">
        <f aca="false">IF(OR(Q91=""),"",IF(AJ91&lt;0,0,IF(AH91=0,"Review",IF($K$3="US",ROUND(((K91-L91-(AK91*J91))/(J91*P91)-(O91*T91))*S91/AL91,1),ROUND(((K91-L91-(AK91*J91))/(J91*P91)-(O91/8.696*T91))*S91*37/AL91,1)))))</f>
        <v/>
      </c>
      <c r="W91" s="34" t="str">
        <f aca="false">IF(OR(V91="Review",V91=""),"",IF(V91=0,"",(SQRT(SUMSQ((5),(100*1.4/(K91-L91)),(100*0.1/V91)))/100)*V91))</f>
        <v/>
      </c>
      <c r="X91" s="35" t="str">
        <f aca="false">IF(OR(V91="Review",V91=""),"",IF(V91=0,"",W91/V91))</f>
        <v/>
      </c>
      <c r="Y91" s="65"/>
      <c r="Z91" s="47"/>
      <c r="AA91" s="37"/>
      <c r="AB91" s="37"/>
      <c r="AC91" s="37"/>
      <c r="AD91" s="37"/>
      <c r="AE91" s="37"/>
      <c r="AF91" s="37"/>
      <c r="AH91" s="38" t="b">
        <f aca="false">AND(NOT(ISBLANK(F91)),NOT(ISBLANK(H91)),NOT(ISBLANK(K91)),NOT(ISBLANK(L91)),NOT(ISBLANK(Q91)),NOT(ISBLANK(R91)),NOT(ISBLANK(T91)),T91&gt;=0,R91&gt;=0,K91&gt;=0,L91&gt;=0,J91&gt;0)</f>
        <v>0</v>
      </c>
      <c r="AI91" s="39" t="s">
        <v>36</v>
      </c>
      <c r="AJ91" s="40" t="str">
        <f aca="false">IF(AH91=0,"Review",IF($K$3="US",((K91-L91-(AK91*J91))/(J91*P91)-(O91*T91))*S91 / AL91,((K91-L91-(AK91*J91))/(J91*P91)-(O91/8.696*T91))*S91*37/AL91))</f>
        <v>Review</v>
      </c>
      <c r="AK91" s="41" t="n">
        <f aca="false">IF(OR(Q91="SST",Q91="LST",Q91="LST-OO",Q91="HST",Q91="LMT-OO"),0.066667,0.022223)</f>
        <v>0.022223</v>
      </c>
      <c r="AL91" s="42" t="n">
        <f aca="false">IF($S$3="Air",1,IF($S$3="Butane",2.117,IF($S$3="Ethane",1.497,IF($S$3="Natural Gas",1.099,IF($S$3="Propane",1.359)))))</f>
        <v>1.359</v>
      </c>
      <c r="AM91" s="43" t="str">
        <f aca="false">IF(AH91=0,"Review",((V91*0.1814*(IF(ISBLANK(OR(D91,E91)),(H91+I91)-(F91+G91),(H91+I91)-(D91+E91)))/(1-EXP(-0.1814*(IF(ISBLANK(OR(D91,E91)),(H91+I91)-(F91+G91),(H91+I91)-(D91+E91))))))))</f>
        <v>Review</v>
      </c>
      <c r="AN91" s="4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</row>
    <row r="92" customFormat="false" ht="18.1" hidden="false" customHeight="true" outlineLevel="0" collapsed="false">
      <c r="B92" s="23"/>
      <c r="C92" s="65"/>
      <c r="D92" s="24"/>
      <c r="E92" s="25"/>
      <c r="F92" s="24"/>
      <c r="G92" s="25"/>
      <c r="H92" s="24"/>
      <c r="I92" s="25"/>
      <c r="J92" s="26" t="str">
        <f aca="false">IF(OR(F92="",G92="",H92="",I92=""),"",(H92+I92)-(F92+G92))</f>
        <v/>
      </c>
      <c r="K92" s="27"/>
      <c r="L92" s="28"/>
      <c r="M92" s="29" t="n">
        <f aca="false">IF(Q92="SST",0.314473,IF(Q92="SLT",0.031243,IF(Q92="LST",0.124228,IF(Q92="LLT",0.010189,IF(Q92="LST-OO",0.074671,IF(Q92="LLT-OO",0.011965,IF(Q92="LMT-OO",0.013497,IF(Q92="HST",7.2954,IF(Q92="HLT",0.60795)))))))))</f>
        <v>0</v>
      </c>
      <c r="N92" s="29" t="n">
        <f aca="false">IF(Q92="SST",0.260619,IF(Q92="SLT",0.02188,IF(Q92="LST",0.040676,IF(Q92="LLT",0.003372,IF(Q92="LST-OO",0.037557,IF(Q92="LLT-OO",0.002079,IF(Q92="LMT-OO",0.012499,IF(Q92="HST",0.004293,IF(Q92="HLT",0.0003578)))))))))</f>
        <v>0</v>
      </c>
      <c r="O92" s="30" t="n">
        <f aca="false">IF(Q92="SST",0.087,IF(Q92="SLT",0.087,IF(Q92="LST",0.12,IF(Q92="LLT",0.12,IF(Q92="LST-OO",0.12,IF(Q92="LLT-OO",0.12,IF(Q92="LMT-OO",0.12,IF(Q92="HST",0.07,IF(Q92="HLT",0.07)))))))))</f>
        <v>0</v>
      </c>
      <c r="P92" s="31" t="str">
        <f aca="false">IF(OR(K92="",L92="",Q92=""),"",IF(Q92="HST",M92+N92*((L92+K92)/2),IF(Q92="HLT",M92+N92*((L92+K92)/2),M92+N92*LN((L92+K92)/2))))</f>
        <v/>
      </c>
      <c r="Q92" s="28"/>
      <c r="R92" s="28"/>
      <c r="S92" s="26" t="str">
        <f aca="false">IF(R92="","",IF($K$3="US",IF(LEFT(Q92,1)="S",IF(R92&lt;=4000,1,IF(R92&gt;4000,0.79+(6*R92/100000))),IF(LEFT(Q92,1)="L",IF(R92&lt;=200,1,IF(R92&gt;200,1.005+(4.5526*R92/100000))),IF(LEFT(Q92,1)="H",1))),IF($K$3="SI",IF(LEFT(Q92,1)="S",IF(R92&lt;=1219.51,1,IF(R92&gt;1219.51,0.79+(6*(R92*3.28)/100000))),IF(LEFT(Q92,1)="L",IF(R92&lt;=60.98,1,IF(R92&gt;60.98,1.005+(4.5526*(R92*3.28)/100000))),IF(LEFT(Q92,1)="H",1))))))</f>
        <v/>
      </c>
      <c r="T92" s="32"/>
      <c r="U92" s="33" t="str">
        <f aca="false">IF(OR(Q92=""),"",IF(AM92&lt;0,0,IF(AH92=0,"Review",AM92)))</f>
        <v/>
      </c>
      <c r="V92" s="33" t="str">
        <f aca="false">IF(OR(Q92=""),"",IF(AJ92&lt;0,0,IF(AH92=0,"Review",IF($K$3="US",ROUND(((K92-L92-(AK92*J92))/(J92*P92)-(O92*T92))*S92/AL92,1),ROUND(((K92-L92-(AK92*J92))/(J92*P92)-(O92/8.696*T92))*S92*37/AL92,1)))))</f>
        <v/>
      </c>
      <c r="W92" s="34" t="str">
        <f aca="false">IF(OR(V92="Review",V92=""),"",IF(V92=0,"",(SQRT(SUMSQ((5),(100*1.4/(K92-L92)),(100*0.1/V92)))/100)*V92))</f>
        <v/>
      </c>
      <c r="X92" s="35" t="str">
        <f aca="false">IF(OR(V92="Review",V92=""),"",IF(V92=0,"",W92/V92))</f>
        <v/>
      </c>
      <c r="Y92" s="65"/>
      <c r="Z92" s="47"/>
      <c r="AA92" s="37"/>
      <c r="AB92" s="37"/>
      <c r="AC92" s="37"/>
      <c r="AD92" s="37"/>
      <c r="AE92" s="37"/>
      <c r="AF92" s="37"/>
      <c r="AH92" s="38" t="b">
        <f aca="false">AND(NOT(ISBLANK(F92)),NOT(ISBLANK(H92)),NOT(ISBLANK(K92)),NOT(ISBLANK(L92)),NOT(ISBLANK(Q92)),NOT(ISBLANK(R92)),NOT(ISBLANK(T92)),T92&gt;=0,R92&gt;=0,K92&gt;=0,L92&gt;=0,J92&gt;0)</f>
        <v>0</v>
      </c>
      <c r="AI92" s="39" t="s">
        <v>36</v>
      </c>
      <c r="AJ92" s="40" t="str">
        <f aca="false">IF(AH92=0,"Review",IF($K$3="US",((K92-L92-(AK92*J92))/(J92*P92)-(O92*T92))*S92 / AL92,((K92-L92-(AK92*J92))/(J92*P92)-(O92/8.696*T92))*S92*37/AL92))</f>
        <v>Review</v>
      </c>
      <c r="AK92" s="41" t="n">
        <f aca="false">IF(OR(Q92="SST",Q92="LST",Q92="LST-OO",Q92="HST",Q92="LMT-OO"),0.066667,0.022223)</f>
        <v>0.022223</v>
      </c>
      <c r="AL92" s="42" t="n">
        <f aca="false">IF($S$3="Air",1,IF($S$3="Butane",2.117,IF($S$3="Ethane",1.497,IF($S$3="Natural Gas",1.099,IF($S$3="Propane",1.359)))))</f>
        <v>1.359</v>
      </c>
      <c r="AM92" s="43" t="str">
        <f aca="false">IF(AH92=0,"Review",((V92*0.1814*(IF(ISBLANK(OR(D92,E92)),(H92+I92)-(F92+G92),(H92+I92)-(D92+E92)))/(1-EXP(-0.1814*(IF(ISBLANK(OR(D92,E92)),(H92+I92)-(F92+G92),(H92+I92)-(D92+E92))))))))</f>
        <v>Review</v>
      </c>
      <c r="AN92" s="4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</row>
    <row r="93" customFormat="false" ht="18.1" hidden="false" customHeight="true" outlineLevel="0" collapsed="false">
      <c r="B93" s="23"/>
      <c r="C93" s="65"/>
      <c r="D93" s="24"/>
      <c r="E93" s="25"/>
      <c r="F93" s="24"/>
      <c r="G93" s="25"/>
      <c r="H93" s="24"/>
      <c r="I93" s="25"/>
      <c r="J93" s="26" t="str">
        <f aca="false">IF(OR(F93="",G93="",H93="",I93=""),"",(H93+I93)-(F93+G93))</f>
        <v/>
      </c>
      <c r="K93" s="27"/>
      <c r="L93" s="28"/>
      <c r="M93" s="29" t="n">
        <f aca="false">IF(Q93="SST",0.314473,IF(Q93="SLT",0.031243,IF(Q93="LST",0.124228,IF(Q93="LLT",0.010189,IF(Q93="LST-OO",0.074671,IF(Q93="LLT-OO",0.011965,IF(Q93="LMT-OO",0.013497,IF(Q93="HST",7.2954,IF(Q93="HLT",0.60795)))))))))</f>
        <v>0</v>
      </c>
      <c r="N93" s="29" t="n">
        <f aca="false">IF(Q93="SST",0.260619,IF(Q93="SLT",0.02188,IF(Q93="LST",0.040676,IF(Q93="LLT",0.003372,IF(Q93="LST-OO",0.037557,IF(Q93="LLT-OO",0.002079,IF(Q93="LMT-OO",0.012499,IF(Q93="HST",0.004293,IF(Q93="HLT",0.0003578)))))))))</f>
        <v>0</v>
      </c>
      <c r="O93" s="30" t="n">
        <f aca="false">IF(Q93="SST",0.087,IF(Q93="SLT",0.087,IF(Q93="LST",0.12,IF(Q93="LLT",0.12,IF(Q93="LST-OO",0.12,IF(Q93="LLT-OO",0.12,IF(Q93="LMT-OO",0.12,IF(Q93="HST",0.07,IF(Q93="HLT",0.07)))))))))</f>
        <v>0</v>
      </c>
      <c r="P93" s="31" t="str">
        <f aca="false">IF(OR(K93="",L93="",Q93=""),"",IF(Q93="HST",M93+N93*((L93+K93)/2),IF(Q93="HLT",M93+N93*((L93+K93)/2),M93+N93*LN((L93+K93)/2))))</f>
        <v/>
      </c>
      <c r="Q93" s="28"/>
      <c r="R93" s="28"/>
      <c r="S93" s="26" t="str">
        <f aca="false">IF(R93="","",IF($K$3="US",IF(LEFT(Q93,1)="S",IF(R93&lt;=4000,1,IF(R93&gt;4000,0.79+(6*R93/100000))),IF(LEFT(Q93,1)="L",IF(R93&lt;=200,1,IF(R93&gt;200,1.005+(4.5526*R93/100000))),IF(LEFT(Q93,1)="H",1))),IF($K$3="SI",IF(LEFT(Q93,1)="S",IF(R93&lt;=1219.51,1,IF(R93&gt;1219.51,0.79+(6*(R93*3.28)/100000))),IF(LEFT(Q93,1)="L",IF(R93&lt;=60.98,1,IF(R93&gt;60.98,1.005+(4.5526*(R93*3.28)/100000))),IF(LEFT(Q93,1)="H",1))))))</f>
        <v/>
      </c>
      <c r="T93" s="32"/>
      <c r="U93" s="33" t="str">
        <f aca="false">IF(OR(Q93=""),"",IF(AM93&lt;0,0,IF(AH93=0,"Review",AM93)))</f>
        <v/>
      </c>
      <c r="V93" s="33" t="str">
        <f aca="false">IF(OR(Q93=""),"",IF(AJ93&lt;0,0,IF(AH93=0,"Review",IF($K$3="US",ROUND(((K93-L93-(AK93*J93))/(J93*P93)-(O93*T93))*S93/AL93,1),ROUND(((K93-L93-(AK93*J93))/(J93*P93)-(O93/8.696*T93))*S93*37/AL93,1)))))</f>
        <v/>
      </c>
      <c r="W93" s="34" t="str">
        <f aca="false">IF(OR(V93="Review",V93=""),"",IF(V93=0,"",(SQRT(SUMSQ((5),(100*1.4/(K93-L93)),(100*0.1/V93)))/100)*V93))</f>
        <v/>
      </c>
      <c r="X93" s="35" t="str">
        <f aca="false">IF(OR(V93="Review",V93=""),"",IF(V93=0,"",W93/V93))</f>
        <v/>
      </c>
      <c r="Y93" s="65"/>
      <c r="Z93" s="47"/>
      <c r="AA93" s="37"/>
      <c r="AB93" s="37"/>
      <c r="AC93" s="37"/>
      <c r="AD93" s="37"/>
      <c r="AE93" s="37"/>
      <c r="AF93" s="37"/>
      <c r="AH93" s="38" t="b">
        <f aca="false">AND(NOT(ISBLANK(F93)),NOT(ISBLANK(H93)),NOT(ISBLANK(K93)),NOT(ISBLANK(L93)),NOT(ISBLANK(Q93)),NOT(ISBLANK(R93)),NOT(ISBLANK(T93)),T93&gt;=0,R93&gt;=0,K93&gt;=0,L93&gt;=0,J93&gt;0)</f>
        <v>0</v>
      </c>
      <c r="AI93" s="39" t="s">
        <v>36</v>
      </c>
      <c r="AJ93" s="40" t="str">
        <f aca="false">IF(AH93=0,"Review",IF($K$3="US",((K93-L93-(AK93*J93))/(J93*P93)-(O93*T93))*S93 / AL93,((K93-L93-(AK93*J93))/(J93*P93)-(O93/8.696*T93))*S93*37/AL93))</f>
        <v>Review</v>
      </c>
      <c r="AK93" s="41" t="n">
        <f aca="false">IF(OR(Q93="SST",Q93="LST",Q93="LST-OO",Q93="HST",Q93="LMT-OO"),0.066667,0.022223)</f>
        <v>0.022223</v>
      </c>
      <c r="AL93" s="42" t="n">
        <f aca="false">IF($S$3="Air",1,IF($S$3="Butane",2.117,IF($S$3="Ethane",1.497,IF($S$3="Natural Gas",1.099,IF($S$3="Propane",1.359)))))</f>
        <v>1.359</v>
      </c>
      <c r="AM93" s="43" t="str">
        <f aca="false">IF(AH93=0,"Review",((V93*0.1814*(IF(ISBLANK(OR(D93,E93)),(H93+I93)-(F93+G93),(H93+I93)-(D93+E93)))/(1-EXP(-0.1814*(IF(ISBLANK(OR(D93,E93)),(H93+I93)-(F93+G93),(H93+I93)-(D93+E93))))))))</f>
        <v>Review</v>
      </c>
      <c r="AN93" s="4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</row>
    <row r="94" customFormat="false" ht="18.1" hidden="false" customHeight="true" outlineLevel="0" collapsed="false">
      <c r="B94" s="23"/>
      <c r="C94" s="65"/>
      <c r="D94" s="24"/>
      <c r="E94" s="25"/>
      <c r="F94" s="24"/>
      <c r="G94" s="25"/>
      <c r="H94" s="24"/>
      <c r="I94" s="25"/>
      <c r="J94" s="26" t="str">
        <f aca="false">IF(OR(F94="",G94="",H94="",I94=""),"",(H94+I94)-(F94+G94))</f>
        <v/>
      </c>
      <c r="K94" s="27"/>
      <c r="L94" s="28"/>
      <c r="M94" s="29" t="n">
        <f aca="false">IF(Q94="SST",0.314473,IF(Q94="SLT",0.031243,IF(Q94="LST",0.124228,IF(Q94="LLT",0.010189,IF(Q94="LST-OO",0.074671,IF(Q94="LLT-OO",0.011965,IF(Q94="LMT-OO",0.013497,IF(Q94="HST",7.2954,IF(Q94="HLT",0.60795)))))))))</f>
        <v>0</v>
      </c>
      <c r="N94" s="29" t="n">
        <f aca="false">IF(Q94="SST",0.260619,IF(Q94="SLT",0.02188,IF(Q94="LST",0.040676,IF(Q94="LLT",0.003372,IF(Q94="LST-OO",0.037557,IF(Q94="LLT-OO",0.002079,IF(Q94="LMT-OO",0.012499,IF(Q94="HST",0.004293,IF(Q94="HLT",0.0003578)))))))))</f>
        <v>0</v>
      </c>
      <c r="O94" s="30" t="n">
        <f aca="false">IF(Q94="SST",0.087,IF(Q94="SLT",0.087,IF(Q94="LST",0.12,IF(Q94="LLT",0.12,IF(Q94="LST-OO",0.12,IF(Q94="LLT-OO",0.12,IF(Q94="LMT-OO",0.12,IF(Q94="HST",0.07,IF(Q94="HLT",0.07)))))))))</f>
        <v>0</v>
      </c>
      <c r="P94" s="31" t="str">
        <f aca="false">IF(OR(K94="",L94="",Q94=""),"",IF(Q94="HST",M94+N94*((L94+K94)/2),IF(Q94="HLT",M94+N94*((L94+K94)/2),M94+N94*LN((L94+K94)/2))))</f>
        <v/>
      </c>
      <c r="Q94" s="28"/>
      <c r="R94" s="28"/>
      <c r="S94" s="26" t="str">
        <f aca="false">IF(R94="","",IF($K$3="US",IF(LEFT(Q94,1)="S",IF(R94&lt;=4000,1,IF(R94&gt;4000,0.79+(6*R94/100000))),IF(LEFT(Q94,1)="L",IF(R94&lt;=200,1,IF(R94&gt;200,1.005+(4.5526*R94/100000))),IF(LEFT(Q94,1)="H",1))),IF($K$3="SI",IF(LEFT(Q94,1)="S",IF(R94&lt;=1219.51,1,IF(R94&gt;1219.51,0.79+(6*(R94*3.28)/100000))),IF(LEFT(Q94,1)="L",IF(R94&lt;=60.98,1,IF(R94&gt;60.98,1.005+(4.5526*(R94*3.28)/100000))),IF(LEFT(Q94,1)="H",1))))))</f>
        <v/>
      </c>
      <c r="T94" s="32"/>
      <c r="U94" s="33" t="str">
        <f aca="false">IF(OR(Q94=""),"",IF(AM94&lt;0,0,IF(AH94=0,"Review",AM94)))</f>
        <v/>
      </c>
      <c r="V94" s="33" t="str">
        <f aca="false">IF(OR(Q94=""),"",IF(AJ94&lt;0,0,IF(AH94=0,"Review",IF($K$3="US",ROUND(((K94-L94-(AK94*J94))/(J94*P94)-(O94*T94))*S94/AL94,1),ROUND(((K94-L94-(AK94*J94))/(J94*P94)-(O94/8.696*T94))*S94*37/AL94,1)))))</f>
        <v/>
      </c>
      <c r="W94" s="34" t="str">
        <f aca="false">IF(OR(V94="Review",V94=""),"",IF(V94=0,"",(SQRT(SUMSQ((5),(100*1.4/(K94-L94)),(100*0.1/V94)))/100)*V94))</f>
        <v/>
      </c>
      <c r="X94" s="35" t="str">
        <f aca="false">IF(OR(V94="Review",V94=""),"",IF(V94=0,"",W94/V94))</f>
        <v/>
      </c>
      <c r="Y94" s="65"/>
      <c r="Z94" s="47"/>
      <c r="AA94" s="37"/>
      <c r="AB94" s="37"/>
      <c r="AC94" s="37"/>
      <c r="AD94" s="37"/>
      <c r="AE94" s="37"/>
      <c r="AF94" s="37"/>
      <c r="AH94" s="38" t="b">
        <f aca="false">AND(NOT(ISBLANK(F94)),NOT(ISBLANK(H94)),NOT(ISBLANK(K94)),NOT(ISBLANK(L94)),NOT(ISBLANK(Q94)),NOT(ISBLANK(R94)),NOT(ISBLANK(T94)),T94&gt;=0,R94&gt;=0,K94&gt;=0,L94&gt;=0,J94&gt;0)</f>
        <v>0</v>
      </c>
      <c r="AI94" s="39" t="s">
        <v>36</v>
      </c>
      <c r="AJ94" s="40" t="str">
        <f aca="false">IF(AH94=0,"Review",IF($K$3="US",((K94-L94-(AK94*J94))/(J94*P94)-(O94*T94))*S94 / AL94,((K94-L94-(AK94*J94))/(J94*P94)-(O94/8.696*T94))*S94*37/AL94))</f>
        <v>Review</v>
      </c>
      <c r="AK94" s="41" t="n">
        <f aca="false">IF(OR(Q94="SST",Q94="LST",Q94="LST-OO",Q94="HST",Q94="LMT-OO"),0.066667,0.022223)</f>
        <v>0.022223</v>
      </c>
      <c r="AL94" s="42" t="n">
        <f aca="false">IF($S$3="Air",1,IF($S$3="Butane",2.117,IF($S$3="Ethane",1.497,IF($S$3="Natural Gas",1.099,IF($S$3="Propane",1.359)))))</f>
        <v>1.359</v>
      </c>
      <c r="AM94" s="43" t="str">
        <f aca="false">IF(AH94=0,"Review",((V94*0.1814*(IF(ISBLANK(OR(D94,E94)),(H94+I94)-(F94+G94),(H94+I94)-(D94+E94)))/(1-EXP(-0.1814*(IF(ISBLANK(OR(D94,E94)),(H94+I94)-(F94+G94),(H94+I94)-(D94+E94))))))))</f>
        <v>Review</v>
      </c>
      <c r="AN94" s="4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</row>
    <row r="95" customFormat="false" ht="18.1" hidden="false" customHeight="true" outlineLevel="0" collapsed="false">
      <c r="B95" s="23"/>
      <c r="C95" s="65"/>
      <c r="D95" s="24"/>
      <c r="E95" s="25"/>
      <c r="F95" s="24"/>
      <c r="G95" s="25"/>
      <c r="H95" s="24"/>
      <c r="I95" s="25"/>
      <c r="J95" s="26" t="str">
        <f aca="false">IF(OR(F95="",G95="",H95="",I95=""),"",(H95+I95)-(F95+G95))</f>
        <v/>
      </c>
      <c r="K95" s="27"/>
      <c r="L95" s="28"/>
      <c r="M95" s="29" t="n">
        <f aca="false">IF(Q95="SST",0.314473,IF(Q95="SLT",0.031243,IF(Q95="LST",0.124228,IF(Q95="LLT",0.010189,IF(Q95="LST-OO",0.074671,IF(Q95="LLT-OO",0.011965,IF(Q95="LMT-OO",0.013497,IF(Q95="HST",7.2954,IF(Q95="HLT",0.60795)))))))))</f>
        <v>0</v>
      </c>
      <c r="N95" s="29" t="n">
        <f aca="false">IF(Q95="SST",0.260619,IF(Q95="SLT",0.02188,IF(Q95="LST",0.040676,IF(Q95="LLT",0.003372,IF(Q95="LST-OO",0.037557,IF(Q95="LLT-OO",0.002079,IF(Q95="LMT-OO",0.012499,IF(Q95="HST",0.004293,IF(Q95="HLT",0.0003578)))))))))</f>
        <v>0</v>
      </c>
      <c r="O95" s="30" t="n">
        <f aca="false">IF(Q95="SST",0.087,IF(Q95="SLT",0.087,IF(Q95="LST",0.12,IF(Q95="LLT",0.12,IF(Q95="LST-OO",0.12,IF(Q95="LLT-OO",0.12,IF(Q95="LMT-OO",0.12,IF(Q95="HST",0.07,IF(Q95="HLT",0.07)))))))))</f>
        <v>0</v>
      </c>
      <c r="P95" s="31" t="str">
        <f aca="false">IF(OR(K95="",L95="",Q95=""),"",IF(Q95="HST",M95+N95*((L95+K95)/2),IF(Q95="HLT",M95+N95*((L95+K95)/2),M95+N95*LN((L95+K95)/2))))</f>
        <v/>
      </c>
      <c r="Q95" s="28"/>
      <c r="R95" s="28"/>
      <c r="S95" s="26" t="str">
        <f aca="false">IF(R95="","",IF($K$3="US",IF(LEFT(Q95,1)="S",IF(R95&lt;=4000,1,IF(R95&gt;4000,0.79+(6*R95/100000))),IF(LEFT(Q95,1)="L",IF(R95&lt;=200,1,IF(R95&gt;200,1.005+(4.5526*R95/100000))),IF(LEFT(Q95,1)="H",1))),IF($K$3="SI",IF(LEFT(Q95,1)="S",IF(R95&lt;=1219.51,1,IF(R95&gt;1219.51,0.79+(6*(R95*3.28)/100000))),IF(LEFT(Q95,1)="L",IF(R95&lt;=60.98,1,IF(R95&gt;60.98,1.005+(4.5526*(R95*3.28)/100000))),IF(LEFT(Q95,1)="H",1))))))</f>
        <v/>
      </c>
      <c r="T95" s="32"/>
      <c r="U95" s="33" t="str">
        <f aca="false">IF(OR(Q95=""),"",IF(AM95&lt;0,0,IF(AH95=0,"Review",AM95)))</f>
        <v/>
      </c>
      <c r="V95" s="33" t="str">
        <f aca="false">IF(OR(Q95=""),"",IF(AJ95&lt;0,0,IF(AH95=0,"Review",IF($K$3="US",ROUND(((K95-L95-(AK95*J95))/(J95*P95)-(O95*T95))*S95/AL95,1),ROUND(((K95-L95-(AK95*J95))/(J95*P95)-(O95/8.696*T95))*S95*37/AL95,1)))))</f>
        <v/>
      </c>
      <c r="W95" s="34" t="str">
        <f aca="false">IF(OR(V95="Review",V95=""),"",IF(V95=0,"",(SQRT(SUMSQ((5),(100*1.4/(K95-L95)),(100*0.1/V95)))/100)*V95))</f>
        <v/>
      </c>
      <c r="X95" s="35" t="str">
        <f aca="false">IF(OR(V95="Review",V95=""),"",IF(V95=0,"",W95/V95))</f>
        <v/>
      </c>
      <c r="Y95" s="65"/>
      <c r="Z95" s="47"/>
      <c r="AA95" s="37"/>
      <c r="AB95" s="37"/>
      <c r="AC95" s="37"/>
      <c r="AD95" s="37"/>
      <c r="AE95" s="37"/>
      <c r="AF95" s="37"/>
      <c r="AH95" s="38" t="b">
        <f aca="false">AND(NOT(ISBLANK(F95)),NOT(ISBLANK(H95)),NOT(ISBLANK(K95)),NOT(ISBLANK(L95)),NOT(ISBLANK(Q95)),NOT(ISBLANK(R95)),NOT(ISBLANK(T95)),T95&gt;=0,R95&gt;=0,K95&gt;=0,L95&gt;=0,J95&gt;0)</f>
        <v>0</v>
      </c>
      <c r="AI95" s="39" t="s">
        <v>36</v>
      </c>
      <c r="AJ95" s="40" t="str">
        <f aca="false">IF(AH95=0,"Review",IF($K$3="US",((K95-L95-(AK95*J95))/(J95*P95)-(O95*T95))*S95 / AL95,((K95-L95-(AK95*J95))/(J95*P95)-(O95/8.696*T95))*S95*37/AL95))</f>
        <v>Review</v>
      </c>
      <c r="AK95" s="41" t="n">
        <f aca="false">IF(OR(Q95="SST",Q95="LST",Q95="LST-OO",Q95="HST",Q95="LMT-OO"),0.066667,0.022223)</f>
        <v>0.022223</v>
      </c>
      <c r="AL95" s="42" t="n">
        <f aca="false">IF($S$3="Air",1,IF($S$3="Butane",2.117,IF($S$3="Ethane",1.497,IF($S$3="Natural Gas",1.099,IF($S$3="Propane",1.359)))))</f>
        <v>1.359</v>
      </c>
      <c r="AM95" s="43" t="str">
        <f aca="false">IF(AH95=0,"Review",((V95*0.1814*(IF(ISBLANK(OR(D95,E95)),(H95+I95)-(F95+G95),(H95+I95)-(D95+E95)))/(1-EXP(-0.1814*(IF(ISBLANK(OR(D95,E95)),(H95+I95)-(F95+G95),(H95+I95)-(D95+E95))))))))</f>
        <v>Review</v>
      </c>
      <c r="AN95" s="4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</row>
    <row r="96" customFormat="false" ht="18.1" hidden="false" customHeight="true" outlineLevel="0" collapsed="false">
      <c r="B96" s="23"/>
      <c r="C96" s="65"/>
      <c r="D96" s="24"/>
      <c r="E96" s="25"/>
      <c r="F96" s="24"/>
      <c r="G96" s="25"/>
      <c r="H96" s="24"/>
      <c r="I96" s="25"/>
      <c r="J96" s="26" t="str">
        <f aca="false">IF(OR(F96="",G96="",H96="",I96=""),"",(H96+I96)-(F96+G96))</f>
        <v/>
      </c>
      <c r="K96" s="27"/>
      <c r="L96" s="28"/>
      <c r="M96" s="29" t="n">
        <f aca="false">IF(Q96="SST",0.314473,IF(Q96="SLT",0.031243,IF(Q96="LST",0.124228,IF(Q96="LLT",0.010189,IF(Q96="LST-OO",0.074671,IF(Q96="LLT-OO",0.011965,IF(Q96="LMT-OO",0.013497,IF(Q96="HST",7.2954,IF(Q96="HLT",0.60795)))))))))</f>
        <v>0</v>
      </c>
      <c r="N96" s="29" t="n">
        <f aca="false">IF(Q96="SST",0.260619,IF(Q96="SLT",0.02188,IF(Q96="LST",0.040676,IF(Q96="LLT",0.003372,IF(Q96="LST-OO",0.037557,IF(Q96="LLT-OO",0.002079,IF(Q96="LMT-OO",0.012499,IF(Q96="HST",0.004293,IF(Q96="HLT",0.0003578)))))))))</f>
        <v>0</v>
      </c>
      <c r="O96" s="30" t="n">
        <f aca="false">IF(Q96="SST",0.087,IF(Q96="SLT",0.087,IF(Q96="LST",0.12,IF(Q96="LLT",0.12,IF(Q96="LST-OO",0.12,IF(Q96="LLT-OO",0.12,IF(Q96="LMT-OO",0.12,IF(Q96="HST",0.07,IF(Q96="HLT",0.07)))))))))</f>
        <v>0</v>
      </c>
      <c r="P96" s="31" t="str">
        <f aca="false">IF(OR(K96="",L96="",Q96=""),"",IF(Q96="HST",M96+N96*((L96+K96)/2),IF(Q96="HLT",M96+N96*((L96+K96)/2),M96+N96*LN((L96+K96)/2))))</f>
        <v/>
      </c>
      <c r="Q96" s="28"/>
      <c r="R96" s="28"/>
      <c r="S96" s="26" t="str">
        <f aca="false">IF(R96="","",IF($K$3="US",IF(LEFT(Q96,1)="S",IF(R96&lt;=4000,1,IF(R96&gt;4000,0.79+(6*R96/100000))),IF(LEFT(Q96,1)="L",IF(R96&lt;=200,1,IF(R96&gt;200,1.005+(4.5526*R96/100000))),IF(LEFT(Q96,1)="H",1))),IF($K$3="SI",IF(LEFT(Q96,1)="S",IF(R96&lt;=1219.51,1,IF(R96&gt;1219.51,0.79+(6*(R96*3.28)/100000))),IF(LEFT(Q96,1)="L",IF(R96&lt;=60.98,1,IF(R96&gt;60.98,1.005+(4.5526*(R96*3.28)/100000))),IF(LEFT(Q96,1)="H",1))))))</f>
        <v/>
      </c>
      <c r="T96" s="32"/>
      <c r="U96" s="33" t="str">
        <f aca="false">IF(OR(Q96=""),"",IF(AM96&lt;0,0,IF(AH96=0,"Review",AM96)))</f>
        <v/>
      </c>
      <c r="V96" s="33" t="str">
        <f aca="false">IF(OR(Q96=""),"",IF(AJ96&lt;0,0,IF(AH96=0,"Review",IF($K$3="US",ROUND(((K96-L96-(AK96*J96))/(J96*P96)-(O96*T96))*S96/AL96,1),ROUND(((K96-L96-(AK96*J96))/(J96*P96)-(O96/8.696*T96))*S96*37/AL96,1)))))</f>
        <v/>
      </c>
      <c r="W96" s="34" t="str">
        <f aca="false">IF(OR(V96="Review",V96=""),"",IF(V96=0,"",(SQRT(SUMSQ((5),(100*1.4/(K96-L96)),(100*0.1/V96)))/100)*V96))</f>
        <v/>
      </c>
      <c r="X96" s="35" t="str">
        <f aca="false">IF(OR(V96="Review",V96=""),"",IF(V96=0,"",W96/V96))</f>
        <v/>
      </c>
      <c r="Y96" s="65"/>
      <c r="Z96" s="47"/>
      <c r="AA96" s="37"/>
      <c r="AB96" s="37"/>
      <c r="AC96" s="37"/>
      <c r="AD96" s="37"/>
      <c r="AE96" s="37"/>
      <c r="AF96" s="37"/>
      <c r="AH96" s="38" t="b">
        <f aca="false">AND(NOT(ISBLANK(F96)),NOT(ISBLANK(H96)),NOT(ISBLANK(K96)),NOT(ISBLANK(L96)),NOT(ISBLANK(Q96)),NOT(ISBLANK(R96)),NOT(ISBLANK(T96)),T96&gt;=0,R96&gt;=0,K96&gt;=0,L96&gt;=0,J96&gt;0)</f>
        <v>0</v>
      </c>
      <c r="AI96" s="39" t="s">
        <v>36</v>
      </c>
      <c r="AJ96" s="40" t="str">
        <f aca="false">IF(AH96=0,"Review",IF($K$3="US",((K96-L96-(AK96*J96))/(J96*P96)-(O96*T96))*S96 / AL96,((K96-L96-(AK96*J96))/(J96*P96)-(O96/8.696*T96))*S96*37/AL96))</f>
        <v>Review</v>
      </c>
      <c r="AK96" s="41" t="n">
        <f aca="false">IF(OR(Q96="SST",Q96="LST",Q96="LST-OO",Q96="HST",Q96="LMT-OO"),0.066667,0.022223)</f>
        <v>0.022223</v>
      </c>
      <c r="AL96" s="42" t="n">
        <f aca="false">IF($S$3="Air",1,IF($S$3="Butane",2.117,IF($S$3="Ethane",1.497,IF($S$3="Natural Gas",1.099,IF($S$3="Propane",1.359)))))</f>
        <v>1.359</v>
      </c>
      <c r="AM96" s="43" t="str">
        <f aca="false">IF(AH96=0,"Review",((V96*0.1814*(IF(ISBLANK(OR(D96,E96)),(H96+I96)-(F96+G96),(H96+I96)-(D96+E96)))/(1-EXP(-0.1814*(IF(ISBLANK(OR(D96,E96)),(H96+I96)-(F96+G96),(H96+I96)-(D96+E96))))))))</f>
        <v>Review</v>
      </c>
      <c r="AN96" s="4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</row>
    <row r="97" customFormat="false" ht="18.1" hidden="false" customHeight="true" outlineLevel="0" collapsed="false">
      <c r="B97" s="23"/>
      <c r="C97" s="65"/>
      <c r="D97" s="24"/>
      <c r="E97" s="25"/>
      <c r="F97" s="24"/>
      <c r="G97" s="25"/>
      <c r="H97" s="24"/>
      <c r="I97" s="25"/>
      <c r="J97" s="26" t="str">
        <f aca="false">IF(OR(F97="",G97="",H97="",I97=""),"",(H97+I97)-(F97+G97))</f>
        <v/>
      </c>
      <c r="K97" s="27"/>
      <c r="L97" s="28"/>
      <c r="M97" s="29" t="n">
        <f aca="false">IF(Q97="SST",0.314473,IF(Q97="SLT",0.031243,IF(Q97="LST",0.124228,IF(Q97="LLT",0.010189,IF(Q97="LST-OO",0.074671,IF(Q97="LLT-OO",0.011965,IF(Q97="LMT-OO",0.013497,IF(Q97="HST",7.2954,IF(Q97="HLT",0.60795)))))))))</f>
        <v>0</v>
      </c>
      <c r="N97" s="29" t="n">
        <f aca="false">IF(Q97="SST",0.260619,IF(Q97="SLT",0.02188,IF(Q97="LST",0.040676,IF(Q97="LLT",0.003372,IF(Q97="LST-OO",0.037557,IF(Q97="LLT-OO",0.002079,IF(Q97="LMT-OO",0.012499,IF(Q97="HST",0.004293,IF(Q97="HLT",0.0003578)))))))))</f>
        <v>0</v>
      </c>
      <c r="O97" s="30" t="n">
        <f aca="false">IF(Q97="SST",0.087,IF(Q97="SLT",0.087,IF(Q97="LST",0.12,IF(Q97="LLT",0.12,IF(Q97="LST-OO",0.12,IF(Q97="LLT-OO",0.12,IF(Q97="LMT-OO",0.12,IF(Q97="HST",0.07,IF(Q97="HLT",0.07)))))))))</f>
        <v>0</v>
      </c>
      <c r="P97" s="31" t="str">
        <f aca="false">IF(OR(K97="",L97="",Q97=""),"",IF(Q97="HST",M97+N97*((L97+K97)/2),IF(Q97="HLT",M97+N97*((L97+K97)/2),M97+N97*LN((L97+K97)/2))))</f>
        <v/>
      </c>
      <c r="Q97" s="28"/>
      <c r="R97" s="28"/>
      <c r="S97" s="26" t="str">
        <f aca="false">IF(R97="","",IF($K$3="US",IF(LEFT(Q97,1)="S",IF(R97&lt;=4000,1,IF(R97&gt;4000,0.79+(6*R97/100000))),IF(LEFT(Q97,1)="L",IF(R97&lt;=200,1,IF(R97&gt;200,1.005+(4.5526*R97/100000))),IF(LEFT(Q97,1)="H",1))),IF($K$3="SI",IF(LEFT(Q97,1)="S",IF(R97&lt;=1219.51,1,IF(R97&gt;1219.51,0.79+(6*(R97*3.28)/100000))),IF(LEFT(Q97,1)="L",IF(R97&lt;=60.98,1,IF(R97&gt;60.98,1.005+(4.5526*(R97*3.28)/100000))),IF(LEFT(Q97,1)="H",1))))))</f>
        <v/>
      </c>
      <c r="T97" s="32"/>
      <c r="U97" s="33" t="str">
        <f aca="false">IF(OR(Q97=""),"",IF(AM97&lt;0,0,IF(AH97=0,"Review",AM97)))</f>
        <v/>
      </c>
      <c r="V97" s="33" t="str">
        <f aca="false">IF(OR(Q97=""),"",IF(AJ97&lt;0,0,IF(AH97=0,"Review",IF($K$3="US",ROUND(((K97-L97-(AK97*J97))/(J97*P97)-(O97*T97))*S97/AL97,1),ROUND(((K97-L97-(AK97*J97))/(J97*P97)-(O97/8.696*T97))*S97*37/AL97,1)))))</f>
        <v/>
      </c>
      <c r="W97" s="34" t="str">
        <f aca="false">IF(OR(V97="Review",V97=""),"",IF(V97=0,"",(SQRT(SUMSQ((5),(100*1.4/(K97-L97)),(100*0.1/V97)))/100)*V97))</f>
        <v/>
      </c>
      <c r="X97" s="35" t="str">
        <f aca="false">IF(OR(V97="Review",V97=""),"",IF(V97=0,"",W97/V97))</f>
        <v/>
      </c>
      <c r="Y97" s="65"/>
      <c r="Z97" s="47"/>
      <c r="AA97" s="37"/>
      <c r="AB97" s="37"/>
      <c r="AC97" s="37"/>
      <c r="AD97" s="37"/>
      <c r="AE97" s="37"/>
      <c r="AF97" s="37"/>
      <c r="AH97" s="38" t="b">
        <f aca="false">AND(NOT(ISBLANK(F97)),NOT(ISBLANK(H97)),NOT(ISBLANK(K97)),NOT(ISBLANK(L97)),NOT(ISBLANK(Q97)),NOT(ISBLANK(R97)),NOT(ISBLANK(T97)),T97&gt;=0,R97&gt;=0,K97&gt;=0,L97&gt;=0,J97&gt;0)</f>
        <v>0</v>
      </c>
      <c r="AI97" s="39" t="s">
        <v>36</v>
      </c>
      <c r="AJ97" s="40" t="str">
        <f aca="false">IF(AH97=0,"Review",IF($K$3="US",((K97-L97-(AK97*J97))/(J97*P97)-(O97*T97))*S97 / AL97,((K97-L97-(AK97*J97))/(J97*P97)-(O97/8.696*T97))*S97*37/AL97))</f>
        <v>Review</v>
      </c>
      <c r="AK97" s="41" t="n">
        <f aca="false">IF(OR(Q97="SST",Q97="LST",Q97="LST-OO",Q97="HST",Q97="LMT-OO"),0.066667,0.022223)</f>
        <v>0.022223</v>
      </c>
      <c r="AL97" s="42" t="n">
        <f aca="false">IF($S$3="Air",1,IF($S$3="Butane",2.117,IF($S$3="Ethane",1.497,IF($S$3="Natural Gas",1.099,IF($S$3="Propane",1.359)))))</f>
        <v>1.359</v>
      </c>
      <c r="AM97" s="43" t="str">
        <f aca="false">IF(AH97=0,"Review",((V97*0.1814*(IF(ISBLANK(OR(D97,E97)),(H97+I97)-(F97+G97),(H97+I97)-(D97+E97)))/(1-EXP(-0.1814*(IF(ISBLANK(OR(D97,E97)),(H97+I97)-(F97+G97),(H97+I97)-(D97+E97))))))))</f>
        <v>Review</v>
      </c>
      <c r="AN97" s="4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</row>
    <row r="98" customFormat="false" ht="18.1" hidden="false" customHeight="true" outlineLevel="0" collapsed="false">
      <c r="B98" s="23"/>
      <c r="C98" s="65"/>
      <c r="D98" s="24"/>
      <c r="E98" s="25"/>
      <c r="F98" s="24"/>
      <c r="G98" s="25"/>
      <c r="H98" s="24"/>
      <c r="I98" s="25"/>
      <c r="J98" s="26" t="str">
        <f aca="false">IF(OR(F98="",G98="",H98="",I98=""),"",(H98+I98)-(F98+G98))</f>
        <v/>
      </c>
      <c r="K98" s="27"/>
      <c r="L98" s="28"/>
      <c r="M98" s="29" t="n">
        <f aca="false">IF(Q98="SST",0.314473,IF(Q98="SLT",0.031243,IF(Q98="LST",0.124228,IF(Q98="LLT",0.010189,IF(Q98="LST-OO",0.074671,IF(Q98="LLT-OO",0.011965,IF(Q98="LMT-OO",0.013497,IF(Q98="HST",7.2954,IF(Q98="HLT",0.60795)))))))))</f>
        <v>0</v>
      </c>
      <c r="N98" s="29" t="n">
        <f aca="false">IF(Q98="SST",0.260619,IF(Q98="SLT",0.02188,IF(Q98="LST",0.040676,IF(Q98="LLT",0.003372,IF(Q98="LST-OO",0.037557,IF(Q98="LLT-OO",0.002079,IF(Q98="LMT-OO",0.012499,IF(Q98="HST",0.004293,IF(Q98="HLT",0.0003578)))))))))</f>
        <v>0</v>
      </c>
      <c r="O98" s="30" t="n">
        <f aca="false">IF(Q98="SST",0.087,IF(Q98="SLT",0.087,IF(Q98="LST",0.12,IF(Q98="LLT",0.12,IF(Q98="LST-OO",0.12,IF(Q98="LLT-OO",0.12,IF(Q98="LMT-OO",0.12,IF(Q98="HST",0.07,IF(Q98="HLT",0.07)))))))))</f>
        <v>0</v>
      </c>
      <c r="P98" s="31" t="str">
        <f aca="false">IF(OR(K98="",L98="",Q98=""),"",IF(Q98="HST",M98+N98*((L98+K98)/2),IF(Q98="HLT",M98+N98*((L98+K98)/2),M98+N98*LN((L98+K98)/2))))</f>
        <v/>
      </c>
      <c r="Q98" s="28"/>
      <c r="R98" s="28"/>
      <c r="S98" s="26" t="str">
        <f aca="false">IF(R98="","",IF($K$3="US",IF(LEFT(Q98,1)="S",IF(R98&lt;=4000,1,IF(R98&gt;4000,0.79+(6*R98/100000))),IF(LEFT(Q98,1)="L",IF(R98&lt;=200,1,IF(R98&gt;200,1.005+(4.5526*R98/100000))),IF(LEFT(Q98,1)="H",1))),IF($K$3="SI",IF(LEFT(Q98,1)="S",IF(R98&lt;=1219.51,1,IF(R98&gt;1219.51,0.79+(6*(R98*3.28)/100000))),IF(LEFT(Q98,1)="L",IF(R98&lt;=60.98,1,IF(R98&gt;60.98,1.005+(4.5526*(R98*3.28)/100000))),IF(LEFT(Q98,1)="H",1))))))</f>
        <v/>
      </c>
      <c r="T98" s="32"/>
      <c r="U98" s="33" t="str">
        <f aca="false">IF(OR(Q98=""),"",IF(AM98&lt;0,0,IF(AH98=0,"Review",AM98)))</f>
        <v/>
      </c>
      <c r="V98" s="33" t="str">
        <f aca="false">IF(OR(Q98=""),"",IF(AJ98&lt;0,0,IF(AH98=0,"Review",IF($K$3="US",ROUND(((K98-L98-(AK98*J98))/(J98*P98)-(O98*T98))*S98/AL98,1),ROUND(((K98-L98-(AK98*J98))/(J98*P98)-(O98/8.696*T98))*S98*37/AL98,1)))))</f>
        <v/>
      </c>
      <c r="W98" s="34" t="str">
        <f aca="false">IF(OR(V98="Review",V98=""),"",IF(V98=0,"",(SQRT(SUMSQ((5),(100*1.4/(K98-L98)),(100*0.1/V98)))/100)*V98))</f>
        <v/>
      </c>
      <c r="X98" s="35" t="str">
        <f aca="false">IF(OR(V98="Review",V98=""),"",IF(V98=0,"",W98/V98))</f>
        <v/>
      </c>
      <c r="Y98" s="65"/>
      <c r="Z98" s="47"/>
      <c r="AA98" s="37"/>
      <c r="AB98" s="37"/>
      <c r="AC98" s="37"/>
      <c r="AD98" s="37"/>
      <c r="AE98" s="37"/>
      <c r="AF98" s="37"/>
      <c r="AH98" s="38" t="b">
        <f aca="false">AND(NOT(ISBLANK(F98)),NOT(ISBLANK(H98)),NOT(ISBLANK(K98)),NOT(ISBLANK(L98)),NOT(ISBLANK(Q98)),NOT(ISBLANK(R98)),NOT(ISBLANK(T98)),T98&gt;=0,R98&gt;=0,K98&gt;=0,L98&gt;=0,J98&gt;0)</f>
        <v>0</v>
      </c>
      <c r="AI98" s="39" t="s">
        <v>36</v>
      </c>
      <c r="AJ98" s="40" t="str">
        <f aca="false">IF(AH98=0,"Review",IF($K$3="US",((K98-L98-(AK98*J98))/(J98*P98)-(O98*T98))*S98 / AL98,((K98-L98-(AK98*J98))/(J98*P98)-(O98/8.696*T98))*S98*37/AL98))</f>
        <v>Review</v>
      </c>
      <c r="AK98" s="41" t="n">
        <f aca="false">IF(OR(Q98="SST",Q98="LST",Q98="LST-OO",Q98="HST",Q98="LMT-OO"),0.066667,0.022223)</f>
        <v>0.022223</v>
      </c>
      <c r="AL98" s="42" t="n">
        <f aca="false">IF($S$3="Air",1,IF($S$3="Butane",2.117,IF($S$3="Ethane",1.497,IF($S$3="Natural Gas",1.099,IF($S$3="Propane",1.359)))))</f>
        <v>1.359</v>
      </c>
      <c r="AM98" s="43" t="str">
        <f aca="false">IF(AH98=0,"Review",((V98*0.1814*(IF(ISBLANK(OR(D98,E98)),(H98+I98)-(F98+G98),(H98+I98)-(D98+E98)))/(1-EXP(-0.1814*(IF(ISBLANK(OR(D98,E98)),(H98+I98)-(F98+G98),(H98+I98)-(D98+E98))))))))</f>
        <v>Review</v>
      </c>
      <c r="AN98" s="4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</row>
    <row r="99" customFormat="false" ht="18.1" hidden="false" customHeight="true" outlineLevel="0" collapsed="false">
      <c r="B99" s="23"/>
      <c r="C99" s="65"/>
      <c r="D99" s="24"/>
      <c r="E99" s="25"/>
      <c r="F99" s="24"/>
      <c r="G99" s="25"/>
      <c r="H99" s="24"/>
      <c r="I99" s="25"/>
      <c r="J99" s="26" t="str">
        <f aca="false">IF(OR(F99="",G99="",H99="",I99=""),"",(H99+I99)-(F99+G99))</f>
        <v/>
      </c>
      <c r="K99" s="27"/>
      <c r="L99" s="28"/>
      <c r="M99" s="29" t="n">
        <f aca="false">IF(Q99="SST",0.314473,IF(Q99="SLT",0.031243,IF(Q99="LST",0.124228,IF(Q99="LLT",0.010189,IF(Q99="LST-OO",0.074671,IF(Q99="LLT-OO",0.011965,IF(Q99="LMT-OO",0.013497,IF(Q99="HST",7.2954,IF(Q99="HLT",0.60795)))))))))</f>
        <v>0</v>
      </c>
      <c r="N99" s="29" t="n">
        <f aca="false">IF(Q99="SST",0.260619,IF(Q99="SLT",0.02188,IF(Q99="LST",0.040676,IF(Q99="LLT",0.003372,IF(Q99="LST-OO",0.037557,IF(Q99="LLT-OO",0.002079,IF(Q99="LMT-OO",0.012499,IF(Q99="HST",0.004293,IF(Q99="HLT",0.0003578)))))))))</f>
        <v>0</v>
      </c>
      <c r="O99" s="30" t="n">
        <f aca="false">IF(Q99="SST",0.087,IF(Q99="SLT",0.087,IF(Q99="LST",0.12,IF(Q99="LLT",0.12,IF(Q99="LST-OO",0.12,IF(Q99="LLT-OO",0.12,IF(Q99="LMT-OO",0.12,IF(Q99="HST",0.07,IF(Q99="HLT",0.07)))))))))</f>
        <v>0</v>
      </c>
      <c r="P99" s="31" t="str">
        <f aca="false">IF(OR(K99="",L99="",Q99=""),"",IF(Q99="HST",M99+N99*((L99+K99)/2),IF(Q99="HLT",M99+N99*((L99+K99)/2),M99+N99*LN((L99+K99)/2))))</f>
        <v/>
      </c>
      <c r="Q99" s="28"/>
      <c r="R99" s="28"/>
      <c r="S99" s="26" t="str">
        <f aca="false">IF(R99="","",IF($K$3="US",IF(LEFT(Q99,1)="S",IF(R99&lt;=4000,1,IF(R99&gt;4000,0.79+(6*R99/100000))),IF(LEFT(Q99,1)="L",IF(R99&lt;=200,1,IF(R99&gt;200,1.005+(4.5526*R99/100000))),IF(LEFT(Q99,1)="H",1))),IF($K$3="SI",IF(LEFT(Q99,1)="S",IF(R99&lt;=1219.51,1,IF(R99&gt;1219.51,0.79+(6*(R99*3.28)/100000))),IF(LEFT(Q99,1)="L",IF(R99&lt;=60.98,1,IF(R99&gt;60.98,1.005+(4.5526*(R99*3.28)/100000))),IF(LEFT(Q99,1)="H",1))))))</f>
        <v/>
      </c>
      <c r="T99" s="32"/>
      <c r="U99" s="33" t="str">
        <f aca="false">IF(OR(Q99=""),"",IF(AM99&lt;0,0,IF(AH99=0,"Review",AM99)))</f>
        <v/>
      </c>
      <c r="V99" s="33" t="str">
        <f aca="false">IF(OR(Q99=""),"",IF(AJ99&lt;0,0,IF(AH99=0,"Review",IF($K$3="US",ROUND(((K99-L99-(AK99*J99))/(J99*P99)-(O99*T99))*S99/AL99,1),ROUND(((K99-L99-(AK99*J99))/(J99*P99)-(O99/8.696*T99))*S99*37/AL99,1)))))</f>
        <v/>
      </c>
      <c r="W99" s="34" t="str">
        <f aca="false">IF(OR(V99="Review",V99=""),"",IF(V99=0,"",(SQRT(SUMSQ((5),(100*1.4/(K99-L99)),(100*0.1/V99)))/100)*V99))</f>
        <v/>
      </c>
      <c r="X99" s="35" t="str">
        <f aca="false">IF(OR(V99="Review",V99=""),"",IF(V99=0,"",W99/V99))</f>
        <v/>
      </c>
      <c r="Y99" s="65"/>
      <c r="Z99" s="47"/>
      <c r="AA99" s="37"/>
      <c r="AB99" s="37"/>
      <c r="AC99" s="37"/>
      <c r="AD99" s="37"/>
      <c r="AE99" s="37"/>
      <c r="AF99" s="37"/>
      <c r="AH99" s="38" t="b">
        <f aca="false">AND(NOT(ISBLANK(F99)),NOT(ISBLANK(H99)),NOT(ISBLANK(K99)),NOT(ISBLANK(L99)),NOT(ISBLANK(Q99)),NOT(ISBLANK(R99)),NOT(ISBLANK(T99)),T99&gt;=0,R99&gt;=0,K99&gt;=0,L99&gt;=0,J99&gt;0)</f>
        <v>0</v>
      </c>
      <c r="AI99" s="39" t="s">
        <v>36</v>
      </c>
      <c r="AJ99" s="40" t="str">
        <f aca="false">IF(AH99=0,"Review",IF($K$3="US",((K99-L99-(AK99*J99))/(J99*P99)-(O99*T99))*S99 / AL99,((K99-L99-(AK99*J99))/(J99*P99)-(O99/8.696*T99))*S99*37/AL99))</f>
        <v>Review</v>
      </c>
      <c r="AK99" s="41" t="n">
        <f aca="false">IF(OR(Q99="SST",Q99="LST",Q99="LST-OO",Q99="HST",Q99="LMT-OO"),0.066667,0.022223)</f>
        <v>0.022223</v>
      </c>
      <c r="AL99" s="42" t="n">
        <f aca="false">IF($S$3="Air",1,IF($S$3="Butane",2.117,IF($S$3="Ethane",1.497,IF($S$3="Natural Gas",1.099,IF($S$3="Propane",1.359)))))</f>
        <v>1.359</v>
      </c>
      <c r="AM99" s="43" t="str">
        <f aca="false">IF(AH99=0,"Review",((V99*0.1814*(IF(ISBLANK(OR(D99,E99)),(H99+I99)-(F99+G99),(H99+I99)-(D99+E99)))/(1-EXP(-0.1814*(IF(ISBLANK(OR(D99,E99)),(H99+I99)-(F99+G99),(H99+I99)-(D99+E99))))))))</f>
        <v>Review</v>
      </c>
      <c r="AN99" s="4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</row>
    <row r="100" customFormat="false" ht="18.1" hidden="false" customHeight="true" outlineLevel="0" collapsed="false">
      <c r="B100" s="23"/>
      <c r="C100" s="65"/>
      <c r="D100" s="24"/>
      <c r="E100" s="25"/>
      <c r="F100" s="24"/>
      <c r="G100" s="25"/>
      <c r="H100" s="24"/>
      <c r="I100" s="25"/>
      <c r="J100" s="26" t="str">
        <f aca="false">IF(OR(F100="",G100="",H100="",I100=""),"",(H100+I100)-(F100+G100))</f>
        <v/>
      </c>
      <c r="K100" s="27"/>
      <c r="L100" s="28"/>
      <c r="M100" s="29" t="n">
        <f aca="false">IF(Q100="SST",0.314473,IF(Q100="SLT",0.031243,IF(Q100="LST",0.124228,IF(Q100="LLT",0.010189,IF(Q100="LST-OO",0.074671,IF(Q100="LLT-OO",0.011965,IF(Q100="LMT-OO",0.013497,IF(Q100="HST",7.2954,IF(Q100="HLT",0.60795)))))))))</f>
        <v>0</v>
      </c>
      <c r="N100" s="29" t="n">
        <f aca="false">IF(Q100="SST",0.260619,IF(Q100="SLT",0.02188,IF(Q100="LST",0.040676,IF(Q100="LLT",0.003372,IF(Q100="LST-OO",0.037557,IF(Q100="LLT-OO",0.002079,IF(Q100="LMT-OO",0.012499,IF(Q100="HST",0.004293,IF(Q100="HLT",0.0003578)))))))))</f>
        <v>0</v>
      </c>
      <c r="O100" s="30" t="n">
        <f aca="false">IF(Q100="SST",0.087,IF(Q100="SLT",0.087,IF(Q100="LST",0.12,IF(Q100="LLT",0.12,IF(Q100="LST-OO",0.12,IF(Q100="LLT-OO",0.12,IF(Q100="LMT-OO",0.12,IF(Q100="HST",0.07,IF(Q100="HLT",0.07)))))))))</f>
        <v>0</v>
      </c>
      <c r="P100" s="31" t="str">
        <f aca="false">IF(OR(K100="",L100="",Q100=""),"",IF(Q100="HST",M100+N100*((L100+K100)/2),IF(Q100="HLT",M100+N100*((L100+K100)/2),M100+N100*LN((L100+K100)/2))))</f>
        <v/>
      </c>
      <c r="Q100" s="28"/>
      <c r="R100" s="28"/>
      <c r="S100" s="26" t="str">
        <f aca="false">IF(R100="","",IF($K$3="US",IF(LEFT(Q100,1)="S",IF(R100&lt;=4000,1,IF(R100&gt;4000,0.79+(6*R100/100000))),IF(LEFT(Q100,1)="L",IF(R100&lt;=200,1,IF(R100&gt;200,1.005+(4.5526*R100/100000))),IF(LEFT(Q100,1)="H",1))),IF($K$3="SI",IF(LEFT(Q100,1)="S",IF(R100&lt;=1219.51,1,IF(R100&gt;1219.51,0.79+(6*(R100*3.28)/100000))),IF(LEFT(Q100,1)="L",IF(R100&lt;=60.98,1,IF(R100&gt;60.98,1.005+(4.5526*(R100*3.28)/100000))),IF(LEFT(Q100,1)="H",1))))))</f>
        <v/>
      </c>
      <c r="T100" s="32"/>
      <c r="U100" s="33" t="str">
        <f aca="false">IF(OR(Q100=""),"",IF(AM100&lt;0,0,IF(AH100=0,"Review",AM100)))</f>
        <v/>
      </c>
      <c r="V100" s="33" t="str">
        <f aca="false">IF(OR(Q100=""),"",IF(AJ100&lt;0,0,IF(AH100=0,"Review",IF($K$3="US",ROUND(((K100-L100-(AK100*J100))/(J100*P100)-(O100*T100))*S100/AL100,1),ROUND(((K100-L100-(AK100*J100))/(J100*P100)-(O100/8.696*T100))*S100*37/AL100,1)))))</f>
        <v/>
      </c>
      <c r="W100" s="34" t="str">
        <f aca="false">IF(OR(V100="Review",V100=""),"",IF(V100=0,"",(SQRT(SUMSQ((5),(100*1.4/(K100-L100)),(100*0.1/V100)))/100)*V100))</f>
        <v/>
      </c>
      <c r="X100" s="35" t="str">
        <f aca="false">IF(OR(V100="Review",V100=""),"",IF(V100=0,"",W100/V100))</f>
        <v/>
      </c>
      <c r="Y100" s="65"/>
      <c r="Z100" s="47"/>
      <c r="AA100" s="37"/>
      <c r="AB100" s="37"/>
      <c r="AC100" s="37"/>
      <c r="AD100" s="37"/>
      <c r="AE100" s="37"/>
      <c r="AF100" s="37"/>
      <c r="AH100" s="38" t="b">
        <f aca="false">AND(NOT(ISBLANK(F100)),NOT(ISBLANK(H100)),NOT(ISBLANK(K100)),NOT(ISBLANK(L100)),NOT(ISBLANK(Q100)),NOT(ISBLANK(R100)),NOT(ISBLANK(T100)),T100&gt;=0,R100&gt;=0,K100&gt;=0,L100&gt;=0,J100&gt;0)</f>
        <v>0</v>
      </c>
      <c r="AI100" s="39" t="s">
        <v>36</v>
      </c>
      <c r="AJ100" s="40" t="str">
        <f aca="false">IF(AH100=0,"Review",IF($K$3="US",((K100-L100-(AK100*J100))/(J100*P100)-(O100*T100))*S100 / AL100,((K100-L100-(AK100*J100))/(J100*P100)-(O100/8.696*T100))*S100*37/AL100))</f>
        <v>Review</v>
      </c>
      <c r="AK100" s="41" t="n">
        <f aca="false">IF(OR(Q100="SST",Q100="LST",Q100="LST-OO",Q100="HST",Q100="LMT-OO"),0.066667,0.022223)</f>
        <v>0.022223</v>
      </c>
      <c r="AL100" s="42" t="n">
        <f aca="false">IF($S$3="Air",1,IF($S$3="Butane",2.117,IF($S$3="Ethane",1.497,IF($S$3="Natural Gas",1.099,IF($S$3="Propane",1.359)))))</f>
        <v>1.359</v>
      </c>
      <c r="AM100" s="43" t="str">
        <f aca="false">IF(AH100=0,"Review",((V100*0.1814*(IF(ISBLANK(OR(D100,E100)),(H100+I100)-(F100+G100),(H100+I100)-(D100+E100)))/(1-EXP(-0.1814*(IF(ISBLANK(OR(D100,E100)),(H100+I100)-(F100+G100),(H100+I100)-(D100+E100))))))))</f>
        <v>Review</v>
      </c>
      <c r="AN100" s="4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</row>
    <row r="101" customFormat="false" ht="14.65" hidden="false" customHeight="true" outlineLevel="0" collapsed="false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AH101" s="51"/>
      <c r="AI101" s="51"/>
      <c r="AJ101" s="51"/>
      <c r="AK101" s="51"/>
      <c r="AL101" s="51"/>
      <c r="AM101" s="51"/>
    </row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sheetProtection sheet="true" password="9ea1" objects="true" scenarios="true" selectLockedCells="true"/>
  <mergeCells count="7">
    <mergeCell ref="D4:E4"/>
    <mergeCell ref="F4:G4"/>
    <mergeCell ref="H4:I4"/>
    <mergeCell ref="M4:O4"/>
    <mergeCell ref="R4:S4"/>
    <mergeCell ref="X4:X5"/>
    <mergeCell ref="Y4:Y5"/>
  </mergeCells>
  <dataValidations count="5">
    <dataValidation allowBlank="false" error="You must select either US or SI as your measurement units." errorStyle="stop" errorTitle="Measurement Units" operator="equal" prompt="Please remember to double-check your values (Elevation, Gamma, Volumes, and Sample Temperatures) when converting between US and SI units." promptTitle="US/SI Units" showDropDown="false" showErrorMessage="true" showInputMessage="true" sqref="K3" type="list">
      <formula1>"US,SI"</formula1>
      <formula2>0</formula2>
    </dataValidation>
    <dataValidation allowBlank="true" errorStyle="stop" operator="equal" prompt="This is the Greek letter, gamma. Enter your background in the blue background cells below." promptTitle="Gamma" showDropDown="false" showErrorMessage="true" showInputMessage="true" sqref="T4" type="none">
      <formula1>0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Q6" type="list">
      <formula1>"SST,SLT,LST,LLT,LST-OO,LMT-OO,LLT-OO"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Q7:Q100" type="list">
      <formula1>"SST,SLT,LST,LLT,LST-OO,LMT-OO,LLT-OO"</formula1>
      <formula2>0</formula2>
    </dataValidation>
    <dataValidation allowBlank="false" error="You must select a gas from the list." errorStyle="stop" errorTitle="Gas Selection" operator="equal" prompt="This selection will apply to all detectors in this spreadsheet." promptTitle="Gas Selection" showDropDown="false" showErrorMessage="true" showInputMessage="true" sqref="S3" type="list">
      <formula1>"Air,Butane,Ethane,Natural Gas,Propane"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5174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2017-01-11T14:25:37Z</dcterms:created>
  <dc:creator>Payasada Kotrappa</dc:creator>
  <dc:description/>
  <dc:language>en-US</dc:language>
  <cp:lastModifiedBy>Rad Elec</cp:lastModifiedBy>
  <cp:lastPrinted>2017-01-31T11:01:40Z</cp:lastPrinted>
  <dcterms:modified xsi:type="dcterms:W3CDTF">2024-07-29T23:38:21Z</dcterms:modified>
  <cp:revision>73</cp:revision>
  <dc:subject/>
  <dc:title/>
</cp:coreProperties>
</file>