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lux Template" sheetId="1" state="visible" r:id="rId2"/>
    <sheet name="Mass Template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<sst xmlns="http://schemas.openxmlformats.org/spreadsheetml/2006/main" count="1114" uniqueCount="60">
  <si>
    <t xml:space="preserve">Radon Flux Spreadsheet</t>
  </si>
  <si>
    <t xml:space="preserve">V1.2 (25-Mar-2024)</t>
  </si>
  <si>
    <t xml:space="preserve">US/SI Units</t>
  </si>
  <si>
    <t xml:space="preserve">US</t>
  </si>
  <si>
    <t xml:space="preserve">Electret</t>
  </si>
  <si>
    <t xml:space="preserve">Start Date</t>
  </si>
  <si>
    <t xml:space="preserve">Start Time</t>
  </si>
  <si>
    <t xml:space="preserve">End Date</t>
  </si>
  <si>
    <t xml:space="preserve">End Time</t>
  </si>
  <si>
    <t xml:space="preserve">Total Days</t>
  </si>
  <si>
    <t xml:space="preserve">Initial</t>
  </si>
  <si>
    <t xml:space="preserve">Final</t>
  </si>
  <si>
    <t xml:space="preserve">EIC Configuration Constants</t>
  </si>
  <si>
    <t xml:space="preserve">EIC</t>
  </si>
  <si>
    <t xml:space="preserve">Elevation</t>
  </si>
  <si>
    <t xml:space="preserve">γ</t>
  </si>
  <si>
    <t xml:space="preserve">Radon in Air</t>
  </si>
  <si>
    <t xml:space="preserve">±</t>
  </si>
  <si>
    <t xml:space="preserve">Error %</t>
  </si>
  <si>
    <t xml:space="preserve">Decay Constant</t>
  </si>
  <si>
    <t xml:space="preserve">Volume (m³)</t>
  </si>
  <si>
    <t xml:space="preserve">kT</t>
  </si>
  <si>
    <t xml:space="preserve">exp(-kT)</t>
  </si>
  <si>
    <t xml:space="preserve">1-exp(-kT)</t>
  </si>
  <si>
    <t xml:space="preserve">K</t>
  </si>
  <si>
    <t xml:space="preserve">Flux Monitor Area (m²)</t>
  </si>
  <si>
    <t xml:space="preserve">Radon Flux</t>
  </si>
  <si>
    <t xml:space="preserve">Uncertainty</t>
  </si>
  <si>
    <t xml:space="preserve">Error 1</t>
  </si>
  <si>
    <t xml:space="preserve">Error 2</t>
  </si>
  <si>
    <t xml:space="preserve">Error 3</t>
  </si>
  <si>
    <t xml:space="preserve">Total Error</t>
  </si>
  <si>
    <t xml:space="preserve">Serial Number</t>
  </si>
  <si>
    <t xml:space="preserve">(YYYY-MM-DD)</t>
  </si>
  <si>
    <t xml:space="preserve">(HH:mm)</t>
  </si>
  <si>
    <t xml:space="preserve">Exposure</t>
  </si>
  <si>
    <t xml:space="preserve">Voltage</t>
  </si>
  <si>
    <t xml:space="preserve">A</t>
  </si>
  <si>
    <t xml:space="preserve">B</t>
  </si>
  <si>
    <t xml:space="preserve">G</t>
  </si>
  <si>
    <t xml:space="preserve">CF</t>
  </si>
  <si>
    <t xml:space="preserve">Config</t>
  </si>
  <si>
    <t xml:space="preserve">Bq/m²s</t>
  </si>
  <si>
    <t xml:space="preserve">%</t>
  </si>
  <si>
    <t xml:space="preserve">(System)</t>
  </si>
  <si>
    <t xml:space="preserve">(Reading)</t>
  </si>
  <si>
    <t xml:space="preserve">(Gamma)</t>
  </si>
  <si>
    <t xml:space="preserve">Confirmation</t>
  </si>
  <si>
    <t xml:space="preserve">SAA001</t>
  </si>
  <si>
    <t xml:space="preserve">HST</t>
  </si>
  <si>
    <t xml:space="preserve">ValidData?</t>
  </si>
  <si>
    <t xml:space="preserve">+RnC?</t>
  </si>
  <si>
    <t xml:space="preserve">SAA002</t>
  </si>
  <si>
    <t xml:space="preserve">ValidAvg?</t>
  </si>
  <si>
    <t xml:space="preserve">H-chambers do not need elevation correction factors.</t>
  </si>
  <si>
    <t xml:space="preserve">Radon Flux Mass Template</t>
  </si>
  <si>
    <t xml:space="preserve">SI</t>
  </si>
  <si>
    <t xml:space="preserve">Location</t>
  </si>
  <si>
    <t xml:space="preserve">Flux Confirmation</t>
  </si>
  <si>
    <t xml:space="preserve">Site #123</t>
  </si>
</sst>
</file>

<file path=xl/styles.xml><?xml version="1.0" encoding="utf-8"?>
<styleSheet xmlns="http://schemas.openxmlformats.org/spreadsheetml/2006/main">
  <numFmts count="19">
    <numFmt numFmtId="164" formatCode="General"/>
    <numFmt numFmtId="165" formatCode="[$$-409]#,##0.00;[RED]\-[$$-409]#,##0.00"/>
    <numFmt numFmtId="166" formatCode="&quot;TRUE&quot;;&quot;TRUE&quot;;&quot;FALSE&quot;"/>
    <numFmt numFmtId="167" formatCode="mm/dd/yyyy\ hh:mm"/>
    <numFmt numFmtId="168" formatCode="yyyy\-mm\-dd"/>
    <numFmt numFmtId="169" formatCode="hh:mm"/>
    <numFmt numFmtId="170" formatCode="0.000"/>
    <numFmt numFmtId="171" formatCode="0.000000"/>
    <numFmt numFmtId="172" formatCode="0.0000"/>
    <numFmt numFmtId="173" formatCode="0.00"/>
    <numFmt numFmtId="174" formatCode="0.0"/>
    <numFmt numFmtId="175" formatCode="\±0.0"/>
    <numFmt numFmtId="176" formatCode="0%"/>
    <numFmt numFmtId="177" formatCode="#.0000"/>
    <numFmt numFmtId="178" formatCode="#.00000"/>
    <numFmt numFmtId="179" formatCode="#.0000000"/>
    <numFmt numFmtId="180" formatCode="General"/>
    <numFmt numFmtId="181" formatCode="0.00000"/>
    <numFmt numFmtId="182" formatCode="0.00%"/>
  </numFmts>
  <fonts count="1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28"/>
      <name val="Arial"/>
      <family val="2"/>
    </font>
    <font>
      <sz val="14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b val="true"/>
      <sz val="12"/>
      <color rgb="FF8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 val="true"/>
      <sz val="14"/>
      <name val="Arial"/>
      <family val="2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66FFFF"/>
        <bgColor rgb="FF33CC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/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 diagonalUp="false" diagonalDown="false">
      <left style="thin">
        <color rgb="FF333333"/>
      </left>
      <right/>
      <top/>
      <bottom style="thin">
        <color rgb="FF333333"/>
      </bottom>
      <diagonal/>
    </border>
    <border diagonalUp="false" diagonalDown="false">
      <left/>
      <right/>
      <top/>
      <bottom style="thin">
        <color rgb="FF333333"/>
      </bottom>
      <diagonal/>
    </border>
    <border diagonalUp="false" diagonalDown="false">
      <left/>
      <right style="thin">
        <color rgb="FF333333"/>
      </right>
      <top/>
      <bottom style="thin">
        <color rgb="FF333333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333333"/>
      </left>
      <right/>
      <top style="thin">
        <color rgb="FF333333"/>
      </top>
      <bottom style="thin">
        <color rgb="FF333333"/>
      </bottom>
      <diagonal/>
    </border>
    <border diagonalUp="false" diagonalDown="false">
      <left/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0" fillId="3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4" fontId="12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5" fontId="1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6" fontId="1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7" fontId="1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1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9" fontId="1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12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2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1" fontId="12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1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1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2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345600</xdr:colOff>
      <xdr:row>0</xdr:row>
      <xdr:rowOff>65520</xdr:rowOff>
    </xdr:from>
    <xdr:to>
      <xdr:col>0</xdr:col>
      <xdr:colOff>1070280</xdr:colOff>
      <xdr:row>2</xdr:row>
      <xdr:rowOff>340920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345600" y="65520"/>
          <a:ext cx="724680" cy="9021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345600</xdr:colOff>
      <xdr:row>0</xdr:row>
      <xdr:rowOff>65520</xdr:rowOff>
    </xdr:from>
    <xdr:to>
      <xdr:col>0</xdr:col>
      <xdr:colOff>1070280</xdr:colOff>
      <xdr:row>2</xdr:row>
      <xdr:rowOff>340920</xdr:rowOff>
    </xdr:to>
    <xdr:pic>
      <xdr:nvPicPr>
        <xdr:cNvPr id="1" name="Image 1" descr=""/>
        <xdr:cNvPicPr/>
      </xdr:nvPicPr>
      <xdr:blipFill>
        <a:blip r:embed="rId1"/>
        <a:stretch/>
      </xdr:blipFill>
      <xdr:spPr>
        <a:xfrm>
          <a:off x="345600" y="65520"/>
          <a:ext cx="724680" cy="902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Y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6" activeCellId="0" sqref="A6"/>
    </sheetView>
  </sheetViews>
  <sheetFormatPr defaultColWidth="11.53515625" defaultRowHeight="14.65" zeroHeight="false" outlineLevelRow="0" outlineLevelCol="0"/>
  <cols>
    <col collapsed="false" customWidth="true" hidden="false" outlineLevel="0" max="1" min="1" style="1" width="19.46"/>
    <col collapsed="false" customWidth="true" hidden="false" outlineLevel="0" max="2" min="2" style="1" width="22.07"/>
    <col collapsed="false" customWidth="true" hidden="false" outlineLevel="0" max="3" min="3" style="1" width="13.03"/>
    <col collapsed="false" customWidth="true" hidden="false" outlineLevel="0" max="4" min="4" style="1" width="22.07"/>
    <col collapsed="false" customWidth="true" hidden="false" outlineLevel="0" max="5" min="5" style="1" width="13.03"/>
    <col collapsed="false" customWidth="true" hidden="false" outlineLevel="0" max="6" min="6" style="1" width="13.29"/>
    <col collapsed="false" customWidth="true" hidden="false" outlineLevel="0" max="8" min="7" style="1" width="9.07"/>
    <col collapsed="false" customWidth="true" hidden="true" outlineLevel="0" max="11" min="9" style="1" width="11.06"/>
    <col collapsed="false" customWidth="true" hidden="true" outlineLevel="0" max="12" min="12" style="1" width="12.7"/>
    <col collapsed="false" customWidth="true" hidden="false" outlineLevel="0" max="13" min="13" style="1" width="11.07"/>
    <col collapsed="false" customWidth="true" hidden="false" outlineLevel="0" max="14" min="14" style="1" width="9.07"/>
    <col collapsed="false" customWidth="true" hidden="true" outlineLevel="0" max="15" min="15" style="1" width="13.9"/>
    <col collapsed="false" customWidth="true" hidden="false" outlineLevel="0" max="16" min="16" style="1" width="7.76"/>
    <col collapsed="false" customWidth="true" hidden="true" outlineLevel="0" max="17" min="17" style="1" width="13.14"/>
    <col collapsed="false" customWidth="false" hidden="true" outlineLevel="0" max="23" min="18" style="1" width="11.53"/>
    <col collapsed="false" customWidth="false" hidden="true" outlineLevel="0" max="24" min="24" style="1" width="11.58"/>
    <col collapsed="false" customWidth="false" hidden="true" outlineLevel="0" max="27" min="25" style="1" width="11.53"/>
    <col collapsed="false" customWidth="true" hidden="true" outlineLevel="0" max="28" min="28" style="1" width="12.6"/>
    <col collapsed="false" customWidth="false" hidden="true" outlineLevel="0" max="31" min="29" style="1" width="11.53"/>
    <col collapsed="false" customWidth="false" hidden="false" outlineLevel="0" max="33" min="32" style="1" width="11.53"/>
    <col collapsed="false" customWidth="true" hidden="true" outlineLevel="0" max="34" min="34" style="1" width="13.97"/>
    <col collapsed="false" customWidth="true" hidden="false" outlineLevel="0" max="35" min="35" style="1" width="12.14"/>
    <col collapsed="false" customWidth="false" hidden="true" outlineLevel="0" max="39" min="36" style="1" width="11.53"/>
    <col collapsed="false" customWidth="false" hidden="false" outlineLevel="0" max="248" min="40" style="1" width="11.53"/>
  </cols>
  <sheetData>
    <row r="1" customFormat="false" ht="34.7" hidden="false" customHeight="true" outlineLevel="0" collapsed="false">
      <c r="A1" s="2"/>
      <c r="B1" s="3" t="s">
        <v>0</v>
      </c>
      <c r="C1" s="3"/>
      <c r="G1" s="4"/>
      <c r="H1" s="2"/>
      <c r="I1" s="2"/>
      <c r="J1" s="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</row>
    <row r="2" customFormat="false" ht="14.65" hidden="false" customHeight="true" outlineLevel="0" collapsed="false">
      <c r="B2" s="6" t="s">
        <v>1</v>
      </c>
      <c r="C2" s="6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</row>
    <row r="3" customFormat="false" ht="27.7" hidden="false" customHeight="true" outlineLevel="0" collapsed="false">
      <c r="A3" s="7"/>
      <c r="F3" s="8" t="s">
        <v>2</v>
      </c>
      <c r="G3" s="9" t="s">
        <v>3</v>
      </c>
      <c r="H3" s="10"/>
      <c r="I3" s="11"/>
      <c r="J3" s="11"/>
      <c r="K3" s="11"/>
      <c r="L3" s="12"/>
      <c r="M3" s="11"/>
      <c r="N3" s="11"/>
      <c r="O3" s="11"/>
      <c r="P3" s="11"/>
      <c r="Q3" s="11"/>
      <c r="R3" s="11"/>
      <c r="S3" s="11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1"/>
      <c r="AG3" s="11"/>
      <c r="AH3" s="5"/>
      <c r="AI3" s="13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</row>
    <row r="4" customFormat="false" ht="14.65" hidden="false" customHeight="true" outlineLevel="0" collapsed="false">
      <c r="A4" s="14" t="s">
        <v>4</v>
      </c>
      <c r="B4" s="15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/>
      <c r="K4" s="14"/>
      <c r="L4" s="14" t="s">
        <v>13</v>
      </c>
      <c r="M4" s="14" t="s">
        <v>13</v>
      </c>
      <c r="N4" s="14" t="s">
        <v>14</v>
      </c>
      <c r="O4" s="14"/>
      <c r="P4" s="14" t="s">
        <v>15</v>
      </c>
      <c r="Q4" s="14" t="s">
        <v>16</v>
      </c>
      <c r="R4" s="14" t="s">
        <v>17</v>
      </c>
      <c r="S4" s="16" t="s">
        <v>18</v>
      </c>
      <c r="T4" s="17" t="s">
        <v>19</v>
      </c>
      <c r="U4" s="17" t="s">
        <v>20</v>
      </c>
      <c r="V4" s="17" t="s">
        <v>21</v>
      </c>
      <c r="W4" s="17" t="s">
        <v>22</v>
      </c>
      <c r="X4" s="17" t="s">
        <v>23</v>
      </c>
      <c r="Y4" s="17" t="s">
        <v>24</v>
      </c>
      <c r="Z4" s="17" t="str">
        <f aca="false">IF($G$3="US","FxA pCi/day","FxA Bq/day")</f>
        <v>FxA pCi/day</v>
      </c>
      <c r="AA4" s="17" t="s">
        <v>25</v>
      </c>
      <c r="AB4" s="18"/>
      <c r="AC4" s="5"/>
      <c r="AD4" s="5"/>
      <c r="AE4" s="5"/>
      <c r="AF4" s="14" t="s">
        <v>26</v>
      </c>
      <c r="AG4" s="14" t="s">
        <v>26</v>
      </c>
      <c r="AH4" s="14" t="s">
        <v>26</v>
      </c>
      <c r="AI4" s="15" t="s">
        <v>27</v>
      </c>
      <c r="AJ4" s="19" t="s">
        <v>28</v>
      </c>
      <c r="AK4" s="19" t="s">
        <v>29</v>
      </c>
      <c r="AL4" s="19" t="s">
        <v>30</v>
      </c>
      <c r="AM4" s="19" t="s">
        <v>31</v>
      </c>
      <c r="AN4" s="18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</row>
    <row r="5" customFormat="false" ht="14.65" hidden="false" customHeight="true" outlineLevel="0" collapsed="false">
      <c r="A5" s="20" t="s">
        <v>32</v>
      </c>
      <c r="B5" s="20" t="s">
        <v>33</v>
      </c>
      <c r="C5" s="20" t="s">
        <v>34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36</v>
      </c>
      <c r="I5" s="21" t="s">
        <v>37</v>
      </c>
      <c r="J5" s="22" t="s">
        <v>38</v>
      </c>
      <c r="K5" s="23" t="s">
        <v>39</v>
      </c>
      <c r="L5" s="20" t="s">
        <v>40</v>
      </c>
      <c r="M5" s="20" t="s">
        <v>41</v>
      </c>
      <c r="N5" s="21" t="str">
        <f aca="false">IF($G$3="US","Feet","Meters")</f>
        <v>Feet</v>
      </c>
      <c r="O5" s="23" t="s">
        <v>40</v>
      </c>
      <c r="P5" s="20" t="str">
        <f aca="false">IF($G$3="US","µR/h","nGy/hr")</f>
        <v>µR/h</v>
      </c>
      <c r="Q5" s="20" t="str">
        <f aca="false">IF($G$3="US","pCi/L","Bq/m³")</f>
        <v>pCi/L</v>
      </c>
      <c r="R5" s="20" t="str">
        <f aca="false">IF($G$3="US","pCi/L","Bq/m³")</f>
        <v>pCi/L</v>
      </c>
      <c r="S5" s="16"/>
      <c r="T5" s="16"/>
      <c r="U5" s="16"/>
      <c r="V5" s="16"/>
      <c r="W5" s="16"/>
      <c r="X5" s="17"/>
      <c r="Y5" s="17"/>
      <c r="Z5" s="17"/>
      <c r="AA5" s="17"/>
      <c r="AB5" s="18"/>
      <c r="AC5" s="5"/>
      <c r="AD5" s="11"/>
      <c r="AE5" s="11"/>
      <c r="AF5" s="20" t="str">
        <f aca="false">IF($G$3="US","pCi/ft²-hr","Bq/m²-day")</f>
        <v>pCi/ft²-hr</v>
      </c>
      <c r="AG5" s="20" t="str">
        <f aca="false">IF($G$3="US","pCi/ft²s","Bq/m²s")</f>
        <v>pCi/ft²s</v>
      </c>
      <c r="AH5" s="20" t="s">
        <v>42</v>
      </c>
      <c r="AI5" s="24" t="s">
        <v>43</v>
      </c>
      <c r="AJ5" s="25" t="s">
        <v>44</v>
      </c>
      <c r="AK5" s="25" t="s">
        <v>45</v>
      </c>
      <c r="AL5" s="25" t="s">
        <v>46</v>
      </c>
      <c r="AM5" s="25" t="s">
        <v>47</v>
      </c>
      <c r="AN5" s="18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</row>
    <row r="6" customFormat="false" ht="18.1" hidden="false" customHeight="true" outlineLevel="0" collapsed="false">
      <c r="A6" s="26" t="s">
        <v>48</v>
      </c>
      <c r="B6" s="27" t="n">
        <v>45352</v>
      </c>
      <c r="C6" s="28" t="n">
        <v>0.425694444444444</v>
      </c>
      <c r="D6" s="27" t="n">
        <v>45353</v>
      </c>
      <c r="E6" s="28" t="n">
        <v>0.399305555555556</v>
      </c>
      <c r="F6" s="29" t="n">
        <f aca="false">IF(OR(ISBLANK(B6),ISBLANK(C6),ISBLANK(D6),ISBLANK(E6)),"",(D6+E6)-(B6+C6))</f>
        <v>0.973611111111111</v>
      </c>
      <c r="G6" s="30" t="n">
        <v>559</v>
      </c>
      <c r="H6" s="31" t="n">
        <v>538</v>
      </c>
      <c r="I6" s="32" t="n">
        <f aca="false">IF(M6="SST",0.314473,IF(M6="SLT",0.031243,IF(M6="LST",0.124228,IF(M6="LLT",0.010189,IF(M6="LST-OO",0.074671,IF(M6="LLT-OO",0.011965,IF(M6="LMT-OO",0.013497,IF(M6="HST",7.2954,IF(M6="HLT",0.60795)))))))))</f>
        <v>7.2954</v>
      </c>
      <c r="J6" s="32" t="n">
        <f aca="false">IF(M6="SST",0.260619,IF(M6="SLT",0.02188,IF(M6="LST",0.040676,IF(M6="LLT",0.003372,IF(M6="LST-OO",0.037557,IF(M6="LLT-OO",0.002079,IF(M6="LMT-OO",0.012499,IF(M6="HST",0.004293,IF(M6="HLT",0.0003578)))))))))</f>
        <v>0.004293</v>
      </c>
      <c r="K6" s="29" t="n">
        <f aca="false">IF(M6="SST",0.087,IF(M6="SLT",0.087,IF(M6="LST",0.12,IF(M6="LLT",0.12,IF(M6="LST-OO",0.12,IF(M6="LLT-OO",0.12,IF(M6="LMT-OO",0.12,IF(M6="HST",0.07,IF(M6="HLT",0.07)))))))))</f>
        <v>0.07</v>
      </c>
      <c r="L6" s="33" t="n">
        <f aca="false">IF(M6="HST",I6+J6*((H6+G6)/2),IF(M6="HLT",I6+J6*((H6+G6)/2),I6+J6*LN((H6+G6)/2)))</f>
        <v>9.6501105</v>
      </c>
      <c r="M6" s="31" t="s">
        <v>49</v>
      </c>
      <c r="N6" s="31" t="n">
        <v>0</v>
      </c>
      <c r="O6" s="34" t="n">
        <f aca="false">IF($G$3="US",IF(LEFT(M6,1)="S",IF(N6&lt;=4000,1,IF(N6&gt;4000,0.79+(6*N6/100000))),IF(LEFT(M6,1)="L",IF(N6&lt;=200,1,IF(N6&gt;200,1.005+(4.5526*N6/100000))),IF(LEFT(M6,1)="H",1))),IF($G$3="SI",IF(LEFT(M6,1)="S",IF(N6&lt;=1219.51,1,IF(N6&gt;1219.51,0.79+(6*(N6*3.28)/100000))),IF(LEFT(M6,1)="L",IF(N6&lt;=60.98,1,IF(N6&gt;60.98,1.005+(4.5526*(N6*3.28)/100000))),IF(LEFT(M6,1)="H",1)))))</f>
        <v>1</v>
      </c>
      <c r="P6" s="35" t="n">
        <v>0</v>
      </c>
      <c r="Q6" s="36" t="n">
        <f aca="false">IF(AE6&lt;0,0,IF($AC$6=0,"Review",IF($G$3="US",(($G$6-$H$6-0.066667*($F$6))/($F$6*$L$6)-($K$6*$P$6))*$O$6,(($G$6-$H$6-0.066667*($F$6))/($F$6*$L$6)-($K$6/8.696*$P$6))*$O$6*37)))</f>
        <v>2.22821488685457</v>
      </c>
      <c r="R6" s="37" t="n">
        <f aca="false">IF(Q6="Review","",IF(Q6=0,"",(SQRT(SUMSQ((5),(100*1.4/(G6-H6)),(100*IF($G$3="US",0.1,0.1*37)/Q6)))/100)*Q6))</f>
        <v>0.210899883798245</v>
      </c>
      <c r="S6" s="38" t="n">
        <f aca="false">IF(Q6="Review","",IF(Q6=0,"",R6/Q6))</f>
        <v>0.094649705933865</v>
      </c>
      <c r="T6" s="39" t="n">
        <v>0.1814</v>
      </c>
      <c r="U6" s="40" t="n">
        <v>0.00096</v>
      </c>
      <c r="V6" s="41" t="n">
        <f aca="false">T6*F6</f>
        <v>0.176613055555556</v>
      </c>
      <c r="W6" s="41" t="n">
        <f aca="false">EXP(-V6)</f>
        <v>0.838104021483083</v>
      </c>
      <c r="X6" s="41" t="n">
        <f aca="false">1-W6</f>
        <v>0.161895978516918</v>
      </c>
      <c r="Y6" s="41" t="n">
        <f aca="false">1-(X6/V6)</f>
        <v>0.0833294967483796</v>
      </c>
      <c r="Z6" s="41" t="n">
        <f aca="false">(Q6*T6*U6)/Y6</f>
        <v>0.00465657742333536</v>
      </c>
      <c r="AA6" s="40" t="n">
        <v>0.01887</v>
      </c>
      <c r="AB6" s="42" t="s">
        <v>50</v>
      </c>
      <c r="AC6" s="43" t="b">
        <f aca="false">AND(NOT(ISBLANK(B6)),NOT(ISBLANK(D6)),NOT(ISBLANK(G6)),NOT(ISBLANK(H6)),NOT(ISBLANK(N6)),NOT(ISBLANK(P6)),P6&gt;=0,N6&gt;=0,G6&gt;=0,H6&gt;=0,F6&gt;0)</f>
        <v>1</v>
      </c>
      <c r="AD6" s="42" t="s">
        <v>51</v>
      </c>
      <c r="AE6" s="44" t="n">
        <f aca="false">IF($AC$6=0,"Review",IF($G$3="US",(($G$6-$H$6-0.066667*($F$6))/($F$6*$L$6)-($K$6*$P$6))*$O$6,(($G$6-$H$6-0.066667*($F$6))/($F$6*$L$6)-($K$6/8.696*$P$6))*$O$6*37))</f>
        <v>2.22821488685457</v>
      </c>
      <c r="AF6" s="45" t="n">
        <f aca="false">IF($AC$6=0,"Review",IF($G$3="US",Z6/AA6*0.105*37,Z6/AA6))</f>
        <v>0.958707116569045</v>
      </c>
      <c r="AG6" s="46" t="n">
        <f aca="false">IF($AC$6=0,"",IF($G$3="US",AF6/60/60,AF6/24/60/60))</f>
        <v>0.00026630753238029</v>
      </c>
      <c r="AH6" s="47" t="n">
        <f aca="false">IF($AC$6=0,"",IF($G$3="US",Z6/AA6*37/24/60/60,Z6/AA6/24/60/60))</f>
        <v>0.000105677592214401</v>
      </c>
      <c r="AI6" s="48" t="n">
        <f aca="false">IF(AC6=0,"",IF(AE6=0,"",R6/Q6))</f>
        <v>0.094649705933865</v>
      </c>
      <c r="AJ6" s="49" t="n">
        <v>0.05</v>
      </c>
      <c r="AK6" s="49" t="n">
        <f aca="false">(100*1.4)/(G6-H6)/100</f>
        <v>0.0666666666666667</v>
      </c>
      <c r="AL6" s="49" t="n">
        <f aca="false">IF(F6&gt;0,IF($G$3="US",0.1/AE6,(0.1*37)/AE6),0.1)</f>
        <v>0.0448789749094459</v>
      </c>
      <c r="AM6" s="49" t="n">
        <f aca="false">SQRT(AJ6*AJ6+AK6*AK6+AL6*AL6)</f>
        <v>0.094649705933865</v>
      </c>
      <c r="AN6" s="50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1"/>
      <c r="KN6" s="51"/>
      <c r="KO6" s="51"/>
      <c r="KP6" s="51"/>
      <c r="KQ6" s="51"/>
      <c r="KR6" s="51"/>
      <c r="KS6" s="51"/>
      <c r="KT6" s="51"/>
      <c r="KU6" s="51"/>
      <c r="KV6" s="51"/>
      <c r="KW6" s="51"/>
      <c r="KX6" s="51"/>
      <c r="KY6" s="51"/>
      <c r="KZ6" s="51"/>
      <c r="LA6" s="51"/>
      <c r="LB6" s="51"/>
      <c r="LC6" s="51"/>
      <c r="LD6" s="51"/>
      <c r="LE6" s="51"/>
      <c r="LF6" s="51"/>
      <c r="LG6" s="51"/>
      <c r="LH6" s="51"/>
      <c r="LI6" s="51"/>
      <c r="LJ6" s="51"/>
      <c r="LK6" s="51"/>
      <c r="LL6" s="51"/>
      <c r="LM6" s="51"/>
      <c r="LN6" s="51"/>
      <c r="LO6" s="51"/>
      <c r="LP6" s="51"/>
      <c r="LQ6" s="51"/>
      <c r="LR6" s="51"/>
      <c r="LS6" s="51"/>
      <c r="LT6" s="51"/>
      <c r="LU6" s="51"/>
      <c r="LV6" s="51"/>
      <c r="LW6" s="51"/>
      <c r="LX6" s="51"/>
      <c r="LY6" s="51"/>
      <c r="LZ6" s="51"/>
      <c r="MA6" s="51"/>
      <c r="MB6" s="51"/>
      <c r="MC6" s="51"/>
      <c r="MD6" s="51"/>
      <c r="ME6" s="51"/>
      <c r="MF6" s="51"/>
      <c r="MG6" s="51"/>
      <c r="MH6" s="51"/>
      <c r="MI6" s="51"/>
      <c r="MJ6" s="51"/>
      <c r="MK6" s="51"/>
      <c r="ML6" s="51"/>
      <c r="MM6" s="51"/>
      <c r="MN6" s="51"/>
      <c r="MO6" s="51"/>
      <c r="MP6" s="51"/>
      <c r="MQ6" s="51"/>
      <c r="MR6" s="51"/>
      <c r="MS6" s="51"/>
      <c r="MT6" s="51"/>
      <c r="MU6" s="51"/>
      <c r="MV6" s="51"/>
      <c r="MW6" s="51"/>
      <c r="MX6" s="51"/>
      <c r="MY6" s="51"/>
      <c r="MZ6" s="51"/>
      <c r="NA6" s="51"/>
      <c r="NB6" s="51"/>
      <c r="NC6" s="51"/>
      <c r="ND6" s="51"/>
      <c r="NE6" s="51"/>
      <c r="NF6" s="51"/>
      <c r="NG6" s="51"/>
      <c r="NH6" s="51"/>
      <c r="NI6" s="51"/>
      <c r="NJ6" s="51"/>
      <c r="NK6" s="51"/>
      <c r="NL6" s="51"/>
      <c r="NM6" s="51"/>
      <c r="NN6" s="51"/>
      <c r="NO6" s="51"/>
      <c r="NP6" s="51"/>
      <c r="NQ6" s="51"/>
      <c r="NR6" s="51"/>
      <c r="NS6" s="51"/>
      <c r="NT6" s="51"/>
      <c r="NU6" s="51"/>
      <c r="NV6" s="51"/>
      <c r="NW6" s="51"/>
      <c r="NX6" s="51"/>
      <c r="NY6" s="51"/>
      <c r="NZ6" s="51"/>
      <c r="OA6" s="51"/>
      <c r="OB6" s="51"/>
      <c r="OC6" s="51"/>
      <c r="OD6" s="51"/>
      <c r="OE6" s="51"/>
      <c r="OF6" s="51"/>
      <c r="OG6" s="51"/>
      <c r="OH6" s="51"/>
      <c r="OI6" s="51"/>
      <c r="OJ6" s="51"/>
      <c r="OK6" s="51"/>
      <c r="OL6" s="51"/>
      <c r="OM6" s="51"/>
      <c r="ON6" s="51"/>
      <c r="OO6" s="51"/>
      <c r="OP6" s="51"/>
      <c r="OQ6" s="51"/>
      <c r="OR6" s="51"/>
      <c r="OS6" s="51"/>
      <c r="OT6" s="51"/>
      <c r="OU6" s="51"/>
      <c r="OV6" s="51"/>
      <c r="OW6" s="51"/>
      <c r="OX6" s="51"/>
      <c r="OY6" s="51"/>
      <c r="OZ6" s="51"/>
      <c r="PA6" s="51"/>
      <c r="PB6" s="51"/>
      <c r="PC6" s="51"/>
      <c r="PD6" s="51"/>
      <c r="PE6" s="51"/>
      <c r="PF6" s="51"/>
      <c r="PG6" s="51"/>
      <c r="PH6" s="51"/>
      <c r="PI6" s="51"/>
      <c r="PJ6" s="51"/>
      <c r="PK6" s="51"/>
      <c r="PL6" s="51"/>
      <c r="PM6" s="51"/>
      <c r="PN6" s="51"/>
      <c r="PO6" s="51"/>
      <c r="PP6" s="51"/>
      <c r="PQ6" s="51"/>
      <c r="PR6" s="51"/>
      <c r="PS6" s="51"/>
      <c r="PT6" s="51"/>
      <c r="PU6" s="51"/>
      <c r="PV6" s="51"/>
      <c r="PW6" s="51"/>
      <c r="PX6" s="51"/>
      <c r="PY6" s="51"/>
      <c r="PZ6" s="51"/>
      <c r="QA6" s="51"/>
      <c r="QB6" s="51"/>
      <c r="QC6" s="51"/>
      <c r="QD6" s="51"/>
      <c r="QE6" s="51"/>
      <c r="QF6" s="51"/>
      <c r="QG6" s="51"/>
      <c r="QH6" s="51"/>
      <c r="QI6" s="51"/>
      <c r="QJ6" s="51"/>
      <c r="QK6" s="51"/>
      <c r="QL6" s="51"/>
      <c r="QM6" s="51"/>
      <c r="QN6" s="51"/>
      <c r="QO6" s="51"/>
      <c r="QP6" s="51"/>
      <c r="QQ6" s="51"/>
      <c r="QR6" s="51"/>
      <c r="QS6" s="51"/>
      <c r="QT6" s="51"/>
      <c r="QU6" s="51"/>
      <c r="QV6" s="51"/>
      <c r="QW6" s="51"/>
      <c r="QX6" s="51"/>
      <c r="QY6" s="51"/>
      <c r="QZ6" s="51"/>
      <c r="RA6" s="51"/>
      <c r="RB6" s="51"/>
      <c r="RC6" s="51"/>
      <c r="RD6" s="51"/>
      <c r="RE6" s="51"/>
      <c r="RF6" s="51"/>
      <c r="RG6" s="51"/>
      <c r="RH6" s="51"/>
      <c r="RI6" s="51"/>
      <c r="RJ6" s="51"/>
      <c r="RK6" s="51"/>
      <c r="RL6" s="51"/>
      <c r="RM6" s="51"/>
      <c r="RN6" s="51"/>
      <c r="RO6" s="51"/>
      <c r="RP6" s="51"/>
      <c r="RQ6" s="51"/>
      <c r="RR6" s="51"/>
      <c r="RS6" s="51"/>
      <c r="RT6" s="51"/>
      <c r="RU6" s="51"/>
      <c r="RV6" s="51"/>
      <c r="RW6" s="51"/>
      <c r="RX6" s="51"/>
      <c r="RY6" s="51"/>
      <c r="RZ6" s="51"/>
      <c r="SA6" s="51"/>
      <c r="SB6" s="51"/>
      <c r="SC6" s="51"/>
      <c r="SD6" s="51"/>
      <c r="SE6" s="51"/>
      <c r="SF6" s="51"/>
      <c r="SG6" s="51"/>
      <c r="SH6" s="51"/>
      <c r="SI6" s="51"/>
      <c r="SJ6" s="51"/>
      <c r="SK6" s="51"/>
      <c r="SL6" s="51"/>
      <c r="SM6" s="51"/>
      <c r="SN6" s="51"/>
      <c r="SO6" s="51"/>
      <c r="SP6" s="51"/>
      <c r="SQ6" s="51"/>
      <c r="SR6" s="51"/>
      <c r="SS6" s="51"/>
      <c r="ST6" s="51"/>
      <c r="SU6" s="51"/>
      <c r="SV6" s="51"/>
      <c r="SW6" s="51"/>
      <c r="SX6" s="51"/>
      <c r="SY6" s="51"/>
      <c r="SZ6" s="51"/>
      <c r="TA6" s="51"/>
      <c r="TB6" s="51"/>
      <c r="TC6" s="51"/>
      <c r="TD6" s="51"/>
      <c r="TE6" s="51"/>
      <c r="TF6" s="51"/>
      <c r="TG6" s="51"/>
      <c r="TH6" s="51"/>
      <c r="TI6" s="51"/>
      <c r="TJ6" s="51"/>
      <c r="TK6" s="51"/>
      <c r="TL6" s="51"/>
      <c r="TM6" s="51"/>
      <c r="TN6" s="51"/>
      <c r="TO6" s="51"/>
      <c r="TP6" s="51"/>
      <c r="TQ6" s="51"/>
      <c r="TR6" s="51"/>
      <c r="TS6" s="51"/>
      <c r="TT6" s="51"/>
      <c r="TU6" s="51"/>
      <c r="TV6" s="51"/>
      <c r="TW6" s="51"/>
      <c r="TX6" s="51"/>
      <c r="TY6" s="51"/>
      <c r="TZ6" s="51"/>
      <c r="UA6" s="51"/>
      <c r="UB6" s="51"/>
      <c r="UC6" s="51"/>
      <c r="UD6" s="51"/>
      <c r="UE6" s="51"/>
      <c r="UF6" s="51"/>
      <c r="UG6" s="51"/>
      <c r="UH6" s="51"/>
      <c r="UI6" s="51"/>
      <c r="UJ6" s="51"/>
      <c r="UK6" s="51"/>
      <c r="UL6" s="51"/>
      <c r="UM6" s="51"/>
      <c r="UN6" s="51"/>
      <c r="UO6" s="51"/>
      <c r="UP6" s="51"/>
      <c r="UQ6" s="51"/>
      <c r="UR6" s="51"/>
      <c r="US6" s="51"/>
      <c r="UT6" s="51"/>
      <c r="UU6" s="51"/>
      <c r="UV6" s="51"/>
      <c r="UW6" s="51"/>
      <c r="UX6" s="51"/>
      <c r="UY6" s="51"/>
      <c r="UZ6" s="51"/>
      <c r="VA6" s="51"/>
      <c r="VB6" s="51"/>
      <c r="VC6" s="51"/>
      <c r="VD6" s="51"/>
      <c r="VE6" s="51"/>
      <c r="VF6" s="51"/>
      <c r="VG6" s="51"/>
      <c r="VH6" s="51"/>
      <c r="VI6" s="51"/>
      <c r="VJ6" s="51"/>
      <c r="VK6" s="51"/>
      <c r="VL6" s="51"/>
      <c r="VM6" s="51"/>
      <c r="VN6" s="51"/>
      <c r="VO6" s="51"/>
      <c r="VP6" s="51"/>
      <c r="VQ6" s="51"/>
      <c r="VR6" s="51"/>
      <c r="VS6" s="51"/>
      <c r="VT6" s="51"/>
      <c r="VU6" s="51"/>
      <c r="VV6" s="51"/>
      <c r="VW6" s="51"/>
      <c r="VX6" s="51"/>
      <c r="VY6" s="51"/>
      <c r="VZ6" s="51"/>
      <c r="WA6" s="51"/>
      <c r="WB6" s="51"/>
      <c r="WC6" s="51"/>
      <c r="WD6" s="51"/>
      <c r="WE6" s="51"/>
      <c r="WF6" s="51"/>
      <c r="WG6" s="51"/>
      <c r="WH6" s="51"/>
      <c r="WI6" s="51"/>
      <c r="WJ6" s="51"/>
      <c r="WK6" s="51"/>
      <c r="WL6" s="51"/>
      <c r="WM6" s="51"/>
      <c r="WN6" s="51"/>
      <c r="WO6" s="51"/>
      <c r="WP6" s="51"/>
      <c r="WQ6" s="51"/>
      <c r="WR6" s="51"/>
      <c r="WS6" s="51"/>
      <c r="WT6" s="51"/>
      <c r="WU6" s="51"/>
      <c r="WV6" s="51"/>
      <c r="WW6" s="51"/>
      <c r="WX6" s="51"/>
      <c r="WY6" s="51"/>
      <c r="WZ6" s="51"/>
      <c r="XA6" s="51"/>
      <c r="XB6" s="51"/>
      <c r="XC6" s="51"/>
      <c r="XD6" s="51"/>
      <c r="XE6" s="51"/>
      <c r="XF6" s="51"/>
      <c r="XG6" s="51"/>
      <c r="XH6" s="51"/>
      <c r="XI6" s="51"/>
      <c r="XJ6" s="51"/>
      <c r="XK6" s="51"/>
      <c r="XL6" s="51"/>
      <c r="XM6" s="51"/>
      <c r="XN6" s="51"/>
      <c r="XO6" s="51"/>
      <c r="XP6" s="51"/>
      <c r="XQ6" s="51"/>
      <c r="XR6" s="51"/>
      <c r="XS6" s="51"/>
      <c r="XT6" s="51"/>
      <c r="XU6" s="51"/>
      <c r="XV6" s="51"/>
      <c r="XW6" s="51"/>
      <c r="XX6" s="51"/>
      <c r="XY6" s="51"/>
      <c r="XZ6" s="51"/>
      <c r="YA6" s="51"/>
      <c r="YB6" s="51"/>
      <c r="YC6" s="51"/>
      <c r="YD6" s="51"/>
      <c r="YE6" s="51"/>
      <c r="YF6" s="51"/>
      <c r="YG6" s="51"/>
      <c r="YH6" s="51"/>
      <c r="YI6" s="51"/>
      <c r="YJ6" s="51"/>
      <c r="YK6" s="51"/>
      <c r="YL6" s="51"/>
      <c r="YM6" s="51"/>
      <c r="YN6" s="51"/>
      <c r="YO6" s="51"/>
      <c r="YP6" s="51"/>
      <c r="YQ6" s="51"/>
      <c r="YR6" s="51"/>
      <c r="YS6" s="51"/>
      <c r="YT6" s="51"/>
      <c r="YU6" s="51"/>
      <c r="YV6" s="51"/>
      <c r="YW6" s="51"/>
      <c r="YX6" s="51"/>
      <c r="YY6" s="51"/>
      <c r="YZ6" s="51"/>
      <c r="ZA6" s="51"/>
      <c r="ZB6" s="51"/>
      <c r="ZC6" s="51"/>
      <c r="ZD6" s="51"/>
      <c r="ZE6" s="51"/>
      <c r="ZF6" s="51"/>
      <c r="ZG6" s="51"/>
      <c r="ZH6" s="51"/>
      <c r="ZI6" s="51"/>
      <c r="ZJ6" s="51"/>
      <c r="ZK6" s="51"/>
      <c r="ZL6" s="51"/>
      <c r="ZM6" s="51"/>
      <c r="ZN6" s="51"/>
      <c r="ZO6" s="51"/>
      <c r="ZP6" s="51"/>
      <c r="ZQ6" s="51"/>
      <c r="ZR6" s="51"/>
      <c r="ZS6" s="51"/>
      <c r="ZT6" s="51"/>
      <c r="ZU6" s="51"/>
      <c r="ZV6" s="51"/>
      <c r="ZW6" s="51"/>
      <c r="ZX6" s="51"/>
      <c r="ZY6" s="51"/>
      <c r="ZZ6" s="51"/>
      <c r="AAA6" s="51"/>
      <c r="AAB6" s="51"/>
      <c r="AAC6" s="51"/>
      <c r="AAD6" s="51"/>
      <c r="AAE6" s="51"/>
      <c r="AAF6" s="51"/>
      <c r="AAG6" s="51"/>
      <c r="AAH6" s="51"/>
      <c r="AAI6" s="51"/>
      <c r="AAJ6" s="51"/>
      <c r="AAK6" s="51"/>
      <c r="AAL6" s="51"/>
      <c r="AAM6" s="51"/>
      <c r="AAN6" s="51"/>
      <c r="AAO6" s="51"/>
      <c r="AAP6" s="51"/>
      <c r="AAQ6" s="51"/>
      <c r="AAR6" s="51"/>
      <c r="AAS6" s="51"/>
      <c r="AAT6" s="51"/>
      <c r="AAU6" s="51"/>
      <c r="AAV6" s="51"/>
      <c r="AAW6" s="51"/>
      <c r="AAX6" s="51"/>
      <c r="AAY6" s="51"/>
      <c r="AAZ6" s="51"/>
      <c r="ABA6" s="51"/>
      <c r="ABB6" s="51"/>
      <c r="ABC6" s="51"/>
      <c r="ABD6" s="51"/>
      <c r="ABE6" s="51"/>
      <c r="ABF6" s="51"/>
      <c r="ABG6" s="51"/>
      <c r="ABH6" s="51"/>
      <c r="ABI6" s="51"/>
      <c r="ABJ6" s="51"/>
      <c r="ABK6" s="51"/>
      <c r="ABL6" s="51"/>
      <c r="ABM6" s="51"/>
      <c r="ABN6" s="51"/>
      <c r="ABO6" s="51"/>
      <c r="ABP6" s="51"/>
      <c r="ABQ6" s="51"/>
      <c r="ABR6" s="51"/>
      <c r="ABS6" s="51"/>
      <c r="ABT6" s="51"/>
      <c r="ABU6" s="51"/>
      <c r="ABV6" s="51"/>
      <c r="ABW6" s="51"/>
      <c r="ABX6" s="51"/>
      <c r="ABY6" s="51"/>
      <c r="ABZ6" s="51"/>
      <c r="ACA6" s="51"/>
      <c r="ACB6" s="51"/>
      <c r="ACC6" s="51"/>
      <c r="ACD6" s="51"/>
      <c r="ACE6" s="51"/>
      <c r="ACF6" s="51"/>
      <c r="ACG6" s="51"/>
      <c r="ACH6" s="51"/>
      <c r="ACI6" s="51"/>
      <c r="ACJ6" s="51"/>
      <c r="ACK6" s="51"/>
      <c r="ACL6" s="51"/>
      <c r="ACM6" s="51"/>
      <c r="ACN6" s="51"/>
      <c r="ACO6" s="51"/>
      <c r="ACP6" s="51"/>
      <c r="ACQ6" s="51"/>
      <c r="ACR6" s="51"/>
      <c r="ACS6" s="51"/>
      <c r="ACT6" s="51"/>
      <c r="ACU6" s="51"/>
      <c r="ACV6" s="51"/>
      <c r="ACW6" s="51"/>
      <c r="ACX6" s="51"/>
      <c r="ACY6" s="51"/>
      <c r="ACZ6" s="51"/>
      <c r="ADA6" s="51"/>
      <c r="ADB6" s="51"/>
      <c r="ADC6" s="51"/>
      <c r="ADD6" s="51"/>
      <c r="ADE6" s="51"/>
      <c r="ADF6" s="51"/>
      <c r="ADG6" s="51"/>
      <c r="ADH6" s="51"/>
      <c r="ADI6" s="51"/>
      <c r="ADJ6" s="51"/>
      <c r="ADK6" s="51"/>
      <c r="ADL6" s="51"/>
      <c r="ADM6" s="51"/>
      <c r="ADN6" s="51"/>
      <c r="ADO6" s="51"/>
      <c r="ADP6" s="51"/>
      <c r="ADQ6" s="51"/>
      <c r="ADR6" s="51"/>
      <c r="ADS6" s="51"/>
      <c r="ADT6" s="51"/>
      <c r="ADU6" s="51"/>
      <c r="ADV6" s="51"/>
      <c r="ADW6" s="51"/>
      <c r="ADX6" s="51"/>
      <c r="ADY6" s="51"/>
      <c r="ADZ6" s="51"/>
      <c r="AEA6" s="51"/>
      <c r="AEB6" s="51"/>
      <c r="AEC6" s="51"/>
      <c r="AED6" s="51"/>
      <c r="AEE6" s="51"/>
      <c r="AEF6" s="51"/>
      <c r="AEG6" s="51"/>
      <c r="AEH6" s="51"/>
      <c r="AEI6" s="51"/>
      <c r="AEJ6" s="51"/>
      <c r="AEK6" s="51"/>
      <c r="AEL6" s="51"/>
      <c r="AEM6" s="51"/>
      <c r="AEN6" s="51"/>
      <c r="AEO6" s="51"/>
      <c r="AEP6" s="51"/>
      <c r="AEQ6" s="51"/>
      <c r="AER6" s="51"/>
      <c r="AES6" s="51"/>
      <c r="AET6" s="51"/>
      <c r="AEU6" s="51"/>
      <c r="AEV6" s="51"/>
      <c r="AEW6" s="51"/>
      <c r="AEX6" s="51"/>
      <c r="AEY6" s="51"/>
      <c r="AEZ6" s="51"/>
      <c r="AFA6" s="51"/>
      <c r="AFB6" s="51"/>
      <c r="AFC6" s="51"/>
      <c r="AFD6" s="51"/>
      <c r="AFE6" s="51"/>
      <c r="AFF6" s="51"/>
      <c r="AFG6" s="51"/>
      <c r="AFH6" s="51"/>
      <c r="AFI6" s="51"/>
      <c r="AFJ6" s="51"/>
      <c r="AFK6" s="51"/>
      <c r="AFL6" s="51"/>
      <c r="AFM6" s="51"/>
      <c r="AFN6" s="51"/>
      <c r="AFO6" s="51"/>
      <c r="AFP6" s="51"/>
      <c r="AFQ6" s="51"/>
      <c r="AFR6" s="51"/>
      <c r="AFS6" s="51"/>
      <c r="AFT6" s="51"/>
      <c r="AFU6" s="51"/>
      <c r="AFV6" s="51"/>
      <c r="AFW6" s="51"/>
      <c r="AFX6" s="51"/>
      <c r="AFY6" s="51"/>
      <c r="AFZ6" s="51"/>
      <c r="AGA6" s="51"/>
      <c r="AGB6" s="51"/>
      <c r="AGC6" s="51"/>
      <c r="AGD6" s="51"/>
      <c r="AGE6" s="51"/>
      <c r="AGF6" s="51"/>
      <c r="AGG6" s="51"/>
      <c r="AGH6" s="51"/>
      <c r="AGI6" s="51"/>
      <c r="AGJ6" s="51"/>
      <c r="AGK6" s="51"/>
      <c r="AGL6" s="51"/>
      <c r="AGM6" s="51"/>
      <c r="AGN6" s="51"/>
      <c r="AGO6" s="51"/>
      <c r="AGP6" s="51"/>
      <c r="AGQ6" s="51"/>
      <c r="AGR6" s="51"/>
      <c r="AGS6" s="51"/>
      <c r="AGT6" s="51"/>
      <c r="AGU6" s="51"/>
      <c r="AGV6" s="51"/>
      <c r="AGW6" s="51"/>
      <c r="AGX6" s="51"/>
      <c r="AGY6" s="51"/>
      <c r="AGZ6" s="51"/>
      <c r="AHA6" s="51"/>
      <c r="AHB6" s="51"/>
      <c r="AHC6" s="51"/>
      <c r="AHD6" s="51"/>
      <c r="AHE6" s="51"/>
      <c r="AHF6" s="51"/>
      <c r="AHG6" s="51"/>
      <c r="AHH6" s="51"/>
      <c r="AHI6" s="51"/>
      <c r="AHJ6" s="51"/>
      <c r="AHK6" s="51"/>
      <c r="AHL6" s="51"/>
      <c r="AHM6" s="51"/>
      <c r="AHN6" s="51"/>
      <c r="AHO6" s="51"/>
      <c r="AHP6" s="51"/>
      <c r="AHQ6" s="51"/>
      <c r="AHR6" s="51"/>
      <c r="AHS6" s="51"/>
      <c r="AHT6" s="51"/>
      <c r="AHU6" s="51"/>
      <c r="AHV6" s="51"/>
      <c r="AHW6" s="51"/>
      <c r="AHX6" s="51"/>
      <c r="AHY6" s="51"/>
      <c r="AHZ6" s="51"/>
      <c r="AIA6" s="51"/>
      <c r="AIB6" s="51"/>
      <c r="AIC6" s="51"/>
      <c r="AID6" s="51"/>
      <c r="AIE6" s="51"/>
      <c r="AIF6" s="51"/>
      <c r="AIG6" s="51"/>
      <c r="AIH6" s="51"/>
      <c r="AII6" s="51"/>
      <c r="AIJ6" s="51"/>
      <c r="AIK6" s="51"/>
      <c r="AIL6" s="51"/>
      <c r="AIM6" s="51"/>
      <c r="AIN6" s="51"/>
      <c r="AIO6" s="51"/>
      <c r="AIP6" s="51"/>
      <c r="AIQ6" s="51"/>
      <c r="AIR6" s="51"/>
      <c r="AIS6" s="51"/>
      <c r="AIT6" s="51"/>
      <c r="AIU6" s="51"/>
      <c r="AIV6" s="51"/>
      <c r="AIW6" s="51"/>
      <c r="AIX6" s="51"/>
      <c r="AIY6" s="51"/>
      <c r="AIZ6" s="51"/>
      <c r="AJA6" s="51"/>
      <c r="AJB6" s="51"/>
      <c r="AJC6" s="51"/>
      <c r="AJD6" s="51"/>
      <c r="AJE6" s="51"/>
      <c r="AJF6" s="51"/>
      <c r="AJG6" s="51"/>
      <c r="AJH6" s="51"/>
      <c r="AJI6" s="51"/>
      <c r="AJJ6" s="51"/>
      <c r="AJK6" s="51"/>
      <c r="AJL6" s="51"/>
      <c r="AJM6" s="51"/>
      <c r="AJN6" s="51"/>
      <c r="AJO6" s="51"/>
      <c r="AJP6" s="51"/>
      <c r="AJQ6" s="51"/>
      <c r="AJR6" s="51"/>
      <c r="AJS6" s="51"/>
      <c r="AJT6" s="51"/>
      <c r="AJU6" s="51"/>
      <c r="AJV6" s="51"/>
      <c r="AJW6" s="51"/>
      <c r="AJX6" s="51"/>
      <c r="AJY6" s="51"/>
      <c r="AJZ6" s="51"/>
      <c r="AKA6" s="51"/>
      <c r="AKB6" s="51"/>
      <c r="AKC6" s="51"/>
      <c r="AKD6" s="51"/>
      <c r="AKE6" s="51"/>
      <c r="AKF6" s="51"/>
      <c r="AKG6" s="51"/>
      <c r="AKH6" s="51"/>
      <c r="AKI6" s="51"/>
      <c r="AKJ6" s="51"/>
      <c r="AKK6" s="51"/>
      <c r="AKL6" s="51"/>
      <c r="AKM6" s="51"/>
      <c r="AKN6" s="51"/>
      <c r="AKO6" s="51"/>
      <c r="AKP6" s="51"/>
      <c r="AKQ6" s="51"/>
      <c r="AKR6" s="51"/>
      <c r="AKS6" s="51"/>
      <c r="AKT6" s="51"/>
      <c r="AKU6" s="51"/>
      <c r="AKV6" s="51"/>
      <c r="AKW6" s="51"/>
      <c r="AKX6" s="51"/>
      <c r="AKY6" s="51"/>
      <c r="AKZ6" s="51"/>
      <c r="ALA6" s="51"/>
      <c r="ALB6" s="51"/>
      <c r="ALC6" s="51"/>
      <c r="ALD6" s="51"/>
      <c r="ALE6" s="51"/>
      <c r="ALF6" s="51"/>
      <c r="ALG6" s="51"/>
      <c r="ALH6" s="51"/>
      <c r="ALI6" s="51"/>
      <c r="ALJ6" s="51"/>
      <c r="ALK6" s="51"/>
      <c r="ALL6" s="51"/>
      <c r="ALM6" s="51"/>
      <c r="ALN6" s="51"/>
      <c r="ALO6" s="51"/>
      <c r="ALP6" s="51"/>
      <c r="ALQ6" s="51"/>
      <c r="ALR6" s="51"/>
      <c r="ALS6" s="51"/>
      <c r="ALT6" s="51"/>
      <c r="ALU6" s="51"/>
      <c r="ALV6" s="51"/>
      <c r="ALW6" s="51"/>
      <c r="ALX6" s="51"/>
      <c r="ALY6" s="51"/>
    </row>
    <row r="7" customFormat="false" ht="18.1" hidden="false" customHeight="true" outlineLevel="0" collapsed="false">
      <c r="A7" s="26" t="s">
        <v>52</v>
      </c>
      <c r="B7" s="27" t="n">
        <v>43101</v>
      </c>
      <c r="C7" s="28" t="n">
        <v>0.375</v>
      </c>
      <c r="D7" s="27" t="n">
        <v>43101</v>
      </c>
      <c r="E7" s="28" t="n">
        <v>0.65625</v>
      </c>
      <c r="F7" s="29" t="n">
        <f aca="false">IF(OR(ISBLANK(B7),ISBLANK(C7),ISBLANK(D7),ISBLANK(E7)),"",(D7+E7)-(B7+C7))</f>
        <v>0.28125</v>
      </c>
      <c r="G7" s="30" t="n">
        <v>455</v>
      </c>
      <c r="H7" s="31" t="n">
        <v>428</v>
      </c>
      <c r="I7" s="32" t="n">
        <f aca="false">IF(M7="SST",0.314473,IF(M7="SLT",0.031243,IF(M7="LST",0.124228,IF(M7="LLT",0.010189,IF(M7="LST-OO",0.074671,IF(M7="LLT-OO",0.011965,IF(M7="LMT-OO",0.013497,IF(M7="HST",7.2954,IF(M7="HLT",0.60795)))))))))</f>
        <v>7.2954</v>
      </c>
      <c r="J7" s="32" t="n">
        <f aca="false">IF(M7="SST",0.260619,IF(M7="SLT",0.02188,IF(M7="LST",0.040676,IF(M7="LLT",0.003372,IF(M7="LST-OO",0.037557,IF(M7="LLT-OO",0.002079,IF(M7="LMT-OO",0.012499,IF(M7="HST",0.004293,IF(M7="HLT",0.0003578)))))))))</f>
        <v>0.004293</v>
      </c>
      <c r="K7" s="29" t="n">
        <f aca="false">IF(M7="SST",0.087,IF(M7="SLT",0.087,IF(M7="LST",0.12,IF(M7="LLT",0.12,IF(M7="LST-OO",0.12,IF(M7="LLT-OO",0.12,IF(M7="LMT-OO",0.12,IF(M7="HST",0.07,IF(M7="HLT",0.07)))))))))</f>
        <v>0.07</v>
      </c>
      <c r="L7" s="33" t="n">
        <f aca="false">IF(M7="HST",I7+J7*((H7+G7)/2),IF(M7="HLT",I7+J7*((H7+G7)/2),I7+J7*LN((H7+G7)/2)))</f>
        <v>9.1907595</v>
      </c>
      <c r="M7" s="31" t="s">
        <v>49</v>
      </c>
      <c r="N7" s="31" t="n">
        <v>0</v>
      </c>
      <c r="O7" s="34" t="n">
        <f aca="false">IF($G$3="US",IF(LEFT(M7,1)="S",IF(N7&lt;=4000,1,IF(N7&gt;4000,0.79+(6*N7/100000))),IF(LEFT(M7,1)="L",IF(N7&lt;=200,1,IF(N7&gt;200,1.005+(4.5526*N7/100000))),IF(LEFT(M7,1)="H",1))),IF($G$3="SI",IF(LEFT(M7,1)="S",IF(N7&lt;=1219.51,1,IF(N7&gt;1219.51,0.79+(6*(N7*3.28)/100000))),IF(LEFT(M7,1)="L",IF(N7&lt;=60.98,1,IF(N7&gt;60.98,1.005+(4.5526*(N7*3.28)/100000))),IF(LEFT(M7,1)="H",1)))))</f>
        <v>1</v>
      </c>
      <c r="P7" s="35" t="n">
        <v>0</v>
      </c>
      <c r="Q7" s="36" t="n">
        <f aca="false">IF($AE$7&lt;0,0,IF($AC$7=0,"Review",IF($G$3="US",(($G$7-$H$7-0.066667*($F$7))/($F$7*$L$7)-($K$7*$P$7))*$O$7,(($G$7-$H$7-0.066667*($F$7))/($F$7*$L$7)-($K$7/8.696*$P$7))*$O$7*37)))</f>
        <v>10.438020165798</v>
      </c>
      <c r="R7" s="37" t="n">
        <f aca="false">IF(Q7="Review","",IF(Q7=0,"",(SQRT(SUMSQ((5),(100*1.4/(G7-H7)),(100*IF($G$3="US",0.1,0.1*37)/Q7)))/100)*Q7))</f>
        <v>0.758492785925029</v>
      </c>
      <c r="S7" s="38" t="n">
        <f aca="false">IF(Q7="Review","",IF(Q7=0,"",R7/Q7))</f>
        <v>0.0726663460960116</v>
      </c>
      <c r="T7" s="39" t="n">
        <v>0.1814</v>
      </c>
      <c r="U7" s="40" t="n">
        <v>0.00096</v>
      </c>
      <c r="V7" s="41" t="n">
        <f aca="false">T7*F7</f>
        <v>0.05101875</v>
      </c>
      <c r="W7" s="41" t="n">
        <f aca="false">EXP(-V7)</f>
        <v>0.950260852974395</v>
      </c>
      <c r="X7" s="41" t="n">
        <f aca="false">1-W7</f>
        <v>0.0497391470256054</v>
      </c>
      <c r="Y7" s="41" t="n">
        <f aca="false">1-(X7/V7)</f>
        <v>0.0250810334317199</v>
      </c>
      <c r="Z7" s="41" t="n">
        <f aca="false">(Q7*T7*U7)/Y7</f>
        <v>0.0724738312199638</v>
      </c>
      <c r="AA7" s="40" t="n">
        <v>0.01887</v>
      </c>
      <c r="AB7" s="42" t="s">
        <v>50</v>
      </c>
      <c r="AC7" s="43" t="b">
        <f aca="false">AND(NOT(ISBLANK(B7)),NOT(ISBLANK(D7)),NOT(ISBLANK(G7)),NOT(ISBLANK(H7)),NOT(ISBLANK(N7)),NOT(ISBLANK(P7)),P7&gt;=0,N7&gt;=0,G7&gt;=0,H7&gt;=0,F7&gt;0)</f>
        <v>1</v>
      </c>
      <c r="AD7" s="42" t="s">
        <v>51</v>
      </c>
      <c r="AE7" s="44" t="n">
        <f aca="false">IF($AC$7=0,"Review",IF($G$3="US",(($G$7-$H$7-0.066667*($F$7))/($F$7*$L$7)-($K$7*$P$7))*$O$7,(($G$7-$H$7-0.066667*($F$7))/($F$7*$L$7)-($K$7/8.696*$P$7))*$O$7*37))</f>
        <v>10.438020165798</v>
      </c>
      <c r="AF7" s="45" t="n">
        <f aca="false">IF($AC$7=0,"Review",IF($G$3="US",Z7/AA7*0.105*37,Z7/AA7))</f>
        <v>14.9210828982278</v>
      </c>
      <c r="AG7" s="46" t="n">
        <f aca="false">IF($AC$7=0,"",IF($G$3="US",AF7/60/60,AF7/24/60/60))</f>
        <v>0.00414474524950774</v>
      </c>
      <c r="AH7" s="47" t="n">
        <f aca="false">IF($AC$7=0,"",IF($G$3="US",Z7/AA7*37/24/60/60,Z7/AA7/24/60/60))</f>
        <v>0.00164474017837609</v>
      </c>
      <c r="AI7" s="48" t="n">
        <f aca="false">IF(AC7=0,"",IF(AE7=0,"",R7/Q7))</f>
        <v>0.0726663460960116</v>
      </c>
      <c r="AJ7" s="49" t="n">
        <v>0.05</v>
      </c>
      <c r="AK7" s="49" t="n">
        <f aca="false">(100*1.4)/(G7-H7)/100</f>
        <v>0.0518518518518519</v>
      </c>
      <c r="AL7" s="49" t="n">
        <f aca="false">IF(F7&gt;0,IF($G$3="US",0.1/AE7,(0.1*37)/AE7),0.1)</f>
        <v>0.00958036087414997</v>
      </c>
      <c r="AM7" s="49" t="n">
        <f aca="false">SQRT(AJ7*AJ7+AK7*AK7+AL7*AL7)</f>
        <v>0.0726663460960116</v>
      </c>
      <c r="AN7" s="50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  <c r="YI7" s="51"/>
      <c r="YJ7" s="51"/>
      <c r="YK7" s="51"/>
      <c r="YL7" s="51"/>
      <c r="YM7" s="51"/>
      <c r="YN7" s="51"/>
      <c r="YO7" s="51"/>
      <c r="YP7" s="51"/>
      <c r="YQ7" s="51"/>
      <c r="YR7" s="51"/>
      <c r="YS7" s="51"/>
      <c r="YT7" s="51"/>
      <c r="YU7" s="51"/>
      <c r="YV7" s="51"/>
      <c r="YW7" s="51"/>
      <c r="YX7" s="51"/>
      <c r="YY7" s="51"/>
      <c r="YZ7" s="51"/>
      <c r="ZA7" s="51"/>
      <c r="ZB7" s="51"/>
      <c r="ZC7" s="51"/>
      <c r="ZD7" s="51"/>
      <c r="ZE7" s="51"/>
      <c r="ZF7" s="51"/>
      <c r="ZG7" s="51"/>
      <c r="ZH7" s="51"/>
      <c r="ZI7" s="51"/>
      <c r="ZJ7" s="51"/>
      <c r="ZK7" s="51"/>
      <c r="ZL7" s="51"/>
      <c r="ZM7" s="51"/>
      <c r="ZN7" s="51"/>
      <c r="ZO7" s="51"/>
      <c r="ZP7" s="51"/>
      <c r="ZQ7" s="51"/>
      <c r="ZR7" s="51"/>
      <c r="ZS7" s="51"/>
      <c r="ZT7" s="51"/>
      <c r="ZU7" s="51"/>
      <c r="ZV7" s="51"/>
      <c r="ZW7" s="51"/>
      <c r="ZX7" s="51"/>
      <c r="ZY7" s="51"/>
      <c r="ZZ7" s="51"/>
      <c r="AAA7" s="51"/>
      <c r="AAB7" s="51"/>
      <c r="AAC7" s="51"/>
      <c r="AAD7" s="51"/>
      <c r="AAE7" s="51"/>
      <c r="AAF7" s="51"/>
      <c r="AAG7" s="51"/>
      <c r="AAH7" s="51"/>
      <c r="AAI7" s="51"/>
      <c r="AAJ7" s="51"/>
      <c r="AAK7" s="51"/>
      <c r="AAL7" s="51"/>
      <c r="AAM7" s="51"/>
      <c r="AAN7" s="51"/>
      <c r="AAO7" s="51"/>
      <c r="AAP7" s="51"/>
      <c r="AAQ7" s="51"/>
      <c r="AAR7" s="51"/>
      <c r="AAS7" s="51"/>
      <c r="AAT7" s="51"/>
      <c r="AAU7" s="51"/>
      <c r="AAV7" s="51"/>
      <c r="AAW7" s="51"/>
      <c r="AAX7" s="51"/>
      <c r="AAY7" s="51"/>
      <c r="AAZ7" s="51"/>
      <c r="ABA7" s="51"/>
      <c r="ABB7" s="51"/>
      <c r="ABC7" s="51"/>
      <c r="ABD7" s="51"/>
      <c r="ABE7" s="51"/>
      <c r="ABF7" s="51"/>
      <c r="ABG7" s="51"/>
      <c r="ABH7" s="51"/>
      <c r="ABI7" s="51"/>
      <c r="ABJ7" s="51"/>
      <c r="ABK7" s="51"/>
      <c r="ABL7" s="51"/>
      <c r="ABM7" s="51"/>
      <c r="ABN7" s="51"/>
      <c r="ABO7" s="51"/>
      <c r="ABP7" s="51"/>
      <c r="ABQ7" s="51"/>
      <c r="ABR7" s="51"/>
      <c r="ABS7" s="51"/>
      <c r="ABT7" s="51"/>
      <c r="ABU7" s="51"/>
      <c r="ABV7" s="51"/>
      <c r="ABW7" s="51"/>
      <c r="ABX7" s="51"/>
      <c r="ABY7" s="51"/>
      <c r="ABZ7" s="51"/>
      <c r="ACA7" s="51"/>
      <c r="ACB7" s="51"/>
      <c r="ACC7" s="51"/>
      <c r="ACD7" s="51"/>
      <c r="ACE7" s="51"/>
      <c r="ACF7" s="51"/>
      <c r="ACG7" s="51"/>
      <c r="ACH7" s="51"/>
      <c r="ACI7" s="51"/>
      <c r="ACJ7" s="51"/>
      <c r="ACK7" s="51"/>
      <c r="ACL7" s="51"/>
      <c r="ACM7" s="51"/>
      <c r="ACN7" s="51"/>
      <c r="ACO7" s="51"/>
      <c r="ACP7" s="51"/>
      <c r="ACQ7" s="51"/>
      <c r="ACR7" s="51"/>
      <c r="ACS7" s="51"/>
      <c r="ACT7" s="51"/>
      <c r="ACU7" s="51"/>
      <c r="ACV7" s="51"/>
      <c r="ACW7" s="51"/>
      <c r="ACX7" s="51"/>
      <c r="ACY7" s="51"/>
      <c r="ACZ7" s="51"/>
      <c r="ADA7" s="51"/>
      <c r="ADB7" s="51"/>
      <c r="ADC7" s="51"/>
      <c r="ADD7" s="51"/>
      <c r="ADE7" s="51"/>
      <c r="ADF7" s="51"/>
      <c r="ADG7" s="51"/>
      <c r="ADH7" s="51"/>
      <c r="ADI7" s="51"/>
      <c r="ADJ7" s="51"/>
      <c r="ADK7" s="51"/>
      <c r="ADL7" s="51"/>
      <c r="ADM7" s="51"/>
      <c r="ADN7" s="51"/>
      <c r="ADO7" s="51"/>
      <c r="ADP7" s="51"/>
      <c r="ADQ7" s="51"/>
      <c r="ADR7" s="51"/>
      <c r="ADS7" s="51"/>
      <c r="ADT7" s="51"/>
      <c r="ADU7" s="51"/>
      <c r="ADV7" s="51"/>
      <c r="ADW7" s="51"/>
      <c r="ADX7" s="51"/>
      <c r="ADY7" s="51"/>
      <c r="ADZ7" s="51"/>
      <c r="AEA7" s="51"/>
      <c r="AEB7" s="51"/>
      <c r="AEC7" s="51"/>
      <c r="AED7" s="51"/>
      <c r="AEE7" s="51"/>
      <c r="AEF7" s="51"/>
      <c r="AEG7" s="51"/>
      <c r="AEH7" s="51"/>
      <c r="AEI7" s="51"/>
      <c r="AEJ7" s="51"/>
      <c r="AEK7" s="51"/>
      <c r="AEL7" s="51"/>
      <c r="AEM7" s="51"/>
      <c r="AEN7" s="51"/>
      <c r="AEO7" s="51"/>
      <c r="AEP7" s="51"/>
      <c r="AEQ7" s="51"/>
      <c r="AER7" s="51"/>
      <c r="AES7" s="51"/>
      <c r="AET7" s="51"/>
      <c r="AEU7" s="51"/>
      <c r="AEV7" s="51"/>
      <c r="AEW7" s="51"/>
      <c r="AEX7" s="51"/>
      <c r="AEY7" s="51"/>
      <c r="AEZ7" s="51"/>
      <c r="AFA7" s="51"/>
      <c r="AFB7" s="51"/>
      <c r="AFC7" s="51"/>
      <c r="AFD7" s="51"/>
      <c r="AFE7" s="51"/>
      <c r="AFF7" s="51"/>
      <c r="AFG7" s="51"/>
      <c r="AFH7" s="51"/>
      <c r="AFI7" s="51"/>
      <c r="AFJ7" s="51"/>
      <c r="AFK7" s="51"/>
      <c r="AFL7" s="51"/>
      <c r="AFM7" s="51"/>
      <c r="AFN7" s="51"/>
      <c r="AFO7" s="51"/>
      <c r="AFP7" s="51"/>
      <c r="AFQ7" s="51"/>
      <c r="AFR7" s="51"/>
      <c r="AFS7" s="51"/>
      <c r="AFT7" s="51"/>
      <c r="AFU7" s="51"/>
      <c r="AFV7" s="51"/>
      <c r="AFW7" s="51"/>
      <c r="AFX7" s="51"/>
      <c r="AFY7" s="51"/>
      <c r="AFZ7" s="51"/>
      <c r="AGA7" s="51"/>
      <c r="AGB7" s="51"/>
      <c r="AGC7" s="51"/>
      <c r="AGD7" s="51"/>
      <c r="AGE7" s="51"/>
      <c r="AGF7" s="51"/>
      <c r="AGG7" s="51"/>
      <c r="AGH7" s="51"/>
      <c r="AGI7" s="51"/>
      <c r="AGJ7" s="51"/>
      <c r="AGK7" s="51"/>
      <c r="AGL7" s="51"/>
      <c r="AGM7" s="51"/>
      <c r="AGN7" s="51"/>
      <c r="AGO7" s="51"/>
      <c r="AGP7" s="51"/>
      <c r="AGQ7" s="51"/>
      <c r="AGR7" s="51"/>
      <c r="AGS7" s="51"/>
      <c r="AGT7" s="51"/>
      <c r="AGU7" s="51"/>
      <c r="AGV7" s="51"/>
      <c r="AGW7" s="51"/>
      <c r="AGX7" s="51"/>
      <c r="AGY7" s="51"/>
      <c r="AGZ7" s="51"/>
      <c r="AHA7" s="51"/>
      <c r="AHB7" s="51"/>
      <c r="AHC7" s="51"/>
      <c r="AHD7" s="51"/>
      <c r="AHE7" s="51"/>
      <c r="AHF7" s="51"/>
      <c r="AHG7" s="51"/>
      <c r="AHH7" s="51"/>
      <c r="AHI7" s="51"/>
      <c r="AHJ7" s="51"/>
      <c r="AHK7" s="51"/>
      <c r="AHL7" s="51"/>
      <c r="AHM7" s="51"/>
      <c r="AHN7" s="51"/>
      <c r="AHO7" s="51"/>
      <c r="AHP7" s="51"/>
      <c r="AHQ7" s="51"/>
      <c r="AHR7" s="51"/>
      <c r="AHS7" s="51"/>
      <c r="AHT7" s="51"/>
      <c r="AHU7" s="51"/>
      <c r="AHV7" s="51"/>
      <c r="AHW7" s="51"/>
      <c r="AHX7" s="51"/>
      <c r="AHY7" s="51"/>
      <c r="AHZ7" s="51"/>
      <c r="AIA7" s="51"/>
      <c r="AIB7" s="51"/>
      <c r="AIC7" s="51"/>
      <c r="AID7" s="51"/>
      <c r="AIE7" s="51"/>
      <c r="AIF7" s="51"/>
      <c r="AIG7" s="51"/>
      <c r="AIH7" s="51"/>
      <c r="AII7" s="51"/>
      <c r="AIJ7" s="51"/>
      <c r="AIK7" s="51"/>
      <c r="AIL7" s="51"/>
      <c r="AIM7" s="51"/>
      <c r="AIN7" s="51"/>
      <c r="AIO7" s="51"/>
      <c r="AIP7" s="51"/>
      <c r="AIQ7" s="51"/>
      <c r="AIR7" s="51"/>
      <c r="AIS7" s="51"/>
      <c r="AIT7" s="51"/>
      <c r="AIU7" s="51"/>
      <c r="AIV7" s="51"/>
      <c r="AIW7" s="51"/>
      <c r="AIX7" s="51"/>
      <c r="AIY7" s="51"/>
      <c r="AIZ7" s="51"/>
      <c r="AJA7" s="51"/>
      <c r="AJB7" s="51"/>
      <c r="AJC7" s="51"/>
      <c r="AJD7" s="51"/>
      <c r="AJE7" s="51"/>
      <c r="AJF7" s="51"/>
      <c r="AJG7" s="51"/>
      <c r="AJH7" s="51"/>
      <c r="AJI7" s="51"/>
      <c r="AJJ7" s="51"/>
      <c r="AJK7" s="51"/>
      <c r="AJL7" s="51"/>
      <c r="AJM7" s="51"/>
      <c r="AJN7" s="51"/>
      <c r="AJO7" s="51"/>
      <c r="AJP7" s="51"/>
      <c r="AJQ7" s="51"/>
      <c r="AJR7" s="51"/>
      <c r="AJS7" s="51"/>
      <c r="AJT7" s="51"/>
      <c r="AJU7" s="51"/>
      <c r="AJV7" s="51"/>
      <c r="AJW7" s="51"/>
      <c r="AJX7" s="51"/>
      <c r="AJY7" s="51"/>
      <c r="AJZ7" s="51"/>
      <c r="AKA7" s="51"/>
      <c r="AKB7" s="51"/>
      <c r="AKC7" s="51"/>
      <c r="AKD7" s="51"/>
      <c r="AKE7" s="51"/>
      <c r="AKF7" s="51"/>
      <c r="AKG7" s="51"/>
      <c r="AKH7" s="51"/>
      <c r="AKI7" s="51"/>
      <c r="AKJ7" s="51"/>
      <c r="AKK7" s="51"/>
      <c r="AKL7" s="51"/>
      <c r="AKM7" s="51"/>
      <c r="AKN7" s="51"/>
      <c r="AKO7" s="51"/>
      <c r="AKP7" s="51"/>
      <c r="AKQ7" s="51"/>
      <c r="AKR7" s="51"/>
      <c r="AKS7" s="51"/>
      <c r="AKT7" s="51"/>
      <c r="AKU7" s="51"/>
      <c r="AKV7" s="51"/>
      <c r="AKW7" s="51"/>
      <c r="AKX7" s="51"/>
      <c r="AKY7" s="51"/>
      <c r="AKZ7" s="51"/>
      <c r="ALA7" s="51"/>
      <c r="ALB7" s="51"/>
      <c r="ALC7" s="51"/>
      <c r="ALD7" s="51"/>
      <c r="ALE7" s="51"/>
      <c r="ALF7" s="51"/>
      <c r="ALG7" s="51"/>
      <c r="ALH7" s="51"/>
      <c r="ALI7" s="51"/>
      <c r="ALJ7" s="51"/>
      <c r="ALK7" s="51"/>
      <c r="ALL7" s="51"/>
      <c r="ALM7" s="51"/>
      <c r="ALN7" s="51"/>
      <c r="ALO7" s="51"/>
      <c r="ALP7" s="51"/>
      <c r="ALQ7" s="51"/>
      <c r="ALR7" s="51"/>
      <c r="ALS7" s="51"/>
      <c r="ALT7" s="51"/>
      <c r="ALU7" s="51"/>
      <c r="ALV7" s="51"/>
      <c r="ALW7" s="51"/>
      <c r="ALX7" s="51"/>
      <c r="ALY7" s="51"/>
    </row>
    <row r="8" customFormat="false" ht="20.55" hidden="false" customHeight="true" outlineLevel="0" collapsed="false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52"/>
      <c r="T8" s="52"/>
      <c r="U8" s="52"/>
      <c r="V8" s="52"/>
      <c r="W8" s="52"/>
      <c r="X8" s="52"/>
      <c r="Y8" s="52"/>
      <c r="Z8" s="52"/>
      <c r="AA8" s="52"/>
      <c r="AB8" s="42" t="s">
        <v>53</v>
      </c>
      <c r="AC8" s="43" t="b">
        <f aca="false">AND(AC6,AC7)</f>
        <v>1</v>
      </c>
      <c r="AD8" s="53"/>
      <c r="AE8" s="52"/>
      <c r="AF8" s="52"/>
      <c r="AG8" s="52"/>
      <c r="AH8" s="52"/>
      <c r="AI8" s="52"/>
      <c r="AJ8" s="52"/>
      <c r="AK8" s="52"/>
      <c r="AL8" s="52"/>
      <c r="AM8" s="52"/>
    </row>
    <row r="9" customFormat="false" ht="17" hidden="false" customHeight="true" outlineLevel="0" collapsed="false">
      <c r="A9" s="54" t="str">
        <f aca="false">IF($M$6="HST","Logarithmic CFs are not ready for HST and HLT chambers. These configurations still utilize the old linear CF, so maintain midpoint voltages above 200.",IF($M$7="HST","Logarithmic CFs are not ready for HST and HLT chambers. These configurations still utilize the old linear CF, so maintain midpoint voltages above 200.",IF($M$6="HLT","Logarithmic CFs are not ready for HST and HLT chambers. These configurations still utilize the old linear CF, so maintain electret voltages above 200.",IF($M$7="HLT","Logarithmic CFs are not ready for HST and HLT chambers. These configurations still utilize the old linear CF, so maintain electret voltages above 200.",""))))</f>
        <v>Logarithmic CFs are not ready for HST and HLT chambers. These configurations still utilize the old linear CF, so maintain midpoint voltages above 200.</v>
      </c>
      <c r="AB9" s="52"/>
      <c r="AC9" s="52"/>
    </row>
    <row r="11" customFormat="false" ht="14.65" hidden="false" customHeight="true" outlineLevel="0" collapsed="false">
      <c r="A11" s="54" t="s">
        <v>54</v>
      </c>
    </row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sheetProtection sheet="true" password="9ea1" objects="true" scenarios="true" selectLockedCells="true"/>
  <mergeCells count="11">
    <mergeCell ref="I4:K4"/>
    <mergeCell ref="N4:O4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dataValidations count="4">
    <dataValidation allowBlank="false" error="You must select either US or SI as your measurement units." errorStyle="stop" errorTitle="Measurement Units" operator="equal" prompt="Please remember to double-check your values (Gamma, Surface Areas and Volumes) when converting between US and SI units." promptTitle="US/SI Units" showDropDown="false" showErrorMessage="true" showInputMessage="true" sqref="G3" type="list">
      <formula1>"US,SI"</formula1>
      <formula2>0</formula2>
    </dataValidation>
    <dataValidation allowBlank="true" errorStyle="stop" operator="equal" prompt="This is the Greek letter, gamma. Enter your background in the blue background cells below." promptTitle="Gamma" showDropDown="false" showErrorMessage="true" showInputMessage="true" sqref="P4" type="none">
      <formula1>0</formula1>
      <formula2>0</formula2>
    </dataValidation>
    <dataValidation allowBlank="false" error="You must enter a valid electret ion chamber configuration from the list." errorStyle="stop" errorTitle="EIC Config" operator="equal" showDropDown="false" showErrorMessage="true" showInputMessage="false" sqref="M6" type="list">
      <formula1>"HST,HLT"</formula1>
      <formula2>0</formula2>
    </dataValidation>
    <dataValidation allowBlank="false" error="You must enter a valid electret ion chamber configuration from the list." errorStyle="stop" errorTitle="EIC Config" operator="equal" showDropDown="false" showErrorMessage="true" showInputMessage="false" sqref="M7" type="list">
      <formula1>"HST,HLT"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A104857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0" ySplit="5" topLeftCell="A6" activePane="bottomLeft" state="frozen"/>
      <selection pane="topLeft" activeCell="A1" activeCellId="0" sqref="A1"/>
      <selection pane="bottomLeft" activeCell="A6" activeCellId="0" sqref="A6"/>
    </sheetView>
  </sheetViews>
  <sheetFormatPr defaultColWidth="11.53515625" defaultRowHeight="14.65" zeroHeight="false" outlineLevelRow="0" outlineLevelCol="0"/>
  <cols>
    <col collapsed="false" customWidth="true" hidden="false" outlineLevel="0" max="2" min="1" style="1" width="19.46"/>
    <col collapsed="false" customWidth="true" hidden="false" outlineLevel="0" max="3" min="3" style="1" width="14.65"/>
    <col collapsed="false" customWidth="true" hidden="false" outlineLevel="0" max="4" min="4" style="1" width="10.33"/>
    <col collapsed="false" customWidth="true" hidden="false" outlineLevel="0" max="5" min="5" style="1" width="14.65"/>
    <col collapsed="false" customWidth="true" hidden="false" outlineLevel="0" max="6" min="6" style="1" width="9.64"/>
    <col collapsed="false" customWidth="true" hidden="false" outlineLevel="0" max="7" min="7" style="1" width="13.29"/>
    <col collapsed="false" customWidth="true" hidden="false" outlineLevel="0" max="9" min="8" style="1" width="9.07"/>
    <col collapsed="false" customWidth="true" hidden="true" outlineLevel="0" max="12" min="10" style="1" width="11.06"/>
    <col collapsed="false" customWidth="true" hidden="true" outlineLevel="0" max="13" min="13" style="1" width="12.7"/>
    <col collapsed="false" customWidth="true" hidden="false" outlineLevel="0" max="14" min="14" style="1" width="11.07"/>
    <col collapsed="false" customWidth="true" hidden="false" outlineLevel="0" max="15" min="15" style="1" width="9.07"/>
    <col collapsed="false" customWidth="true" hidden="true" outlineLevel="0" max="16" min="16" style="1" width="13.9"/>
    <col collapsed="false" customWidth="true" hidden="false" outlineLevel="0" max="17" min="17" style="1" width="7.76"/>
    <col collapsed="false" customWidth="true" hidden="true" outlineLevel="0" max="18" min="18" style="1" width="13.14"/>
    <col collapsed="false" customWidth="false" hidden="true" outlineLevel="0" max="24" min="19" style="1" width="11.53"/>
    <col collapsed="false" customWidth="false" hidden="true" outlineLevel="0" max="25" min="25" style="1" width="11.58"/>
    <col collapsed="false" customWidth="false" hidden="true" outlineLevel="0" max="28" min="26" style="1" width="11.53"/>
    <col collapsed="false" customWidth="true" hidden="true" outlineLevel="0" max="29" min="29" style="1" width="12.6"/>
    <col collapsed="false" customWidth="false" hidden="true" outlineLevel="0" max="32" min="30" style="1" width="11.53"/>
    <col collapsed="false" customWidth="false" hidden="false" outlineLevel="0" max="34" min="33" style="1" width="11.53"/>
    <col collapsed="false" customWidth="true" hidden="true" outlineLevel="0" max="35" min="35" style="1" width="17.61"/>
    <col collapsed="false" customWidth="false" hidden="false" outlineLevel="0" max="36" min="36" style="1" width="11.53"/>
    <col collapsed="false" customWidth="false" hidden="true" outlineLevel="0" max="40" min="37" style="1" width="11.53"/>
    <col collapsed="false" customWidth="false" hidden="false" outlineLevel="0" max="250" min="41" style="1" width="11.53"/>
  </cols>
  <sheetData>
    <row r="1" customFormat="false" ht="34.7" hidden="false" customHeight="true" outlineLevel="0" collapsed="false">
      <c r="A1" s="2"/>
      <c r="B1" s="3" t="s">
        <v>55</v>
      </c>
      <c r="C1" s="3"/>
      <c r="D1" s="3"/>
      <c r="E1" s="3"/>
      <c r="H1" s="4"/>
      <c r="I1" s="2"/>
      <c r="J1" s="2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</row>
    <row r="2" customFormat="false" ht="14.65" hidden="false" customHeight="true" outlineLevel="0" collapsed="false">
      <c r="B2" s="6" t="s">
        <v>1</v>
      </c>
      <c r="C2" s="6"/>
      <c r="D2" s="6"/>
      <c r="E2" s="6"/>
      <c r="F2" s="6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</row>
    <row r="3" customFormat="false" ht="27.7" hidden="false" customHeight="true" outlineLevel="0" collapsed="false">
      <c r="A3" s="7"/>
      <c r="B3" s="7"/>
      <c r="C3" s="7"/>
      <c r="G3" s="8" t="s">
        <v>2</v>
      </c>
      <c r="H3" s="9" t="s">
        <v>56</v>
      </c>
      <c r="I3" s="10"/>
      <c r="J3" s="11"/>
      <c r="K3" s="11"/>
      <c r="L3" s="11"/>
      <c r="M3" s="12"/>
      <c r="N3" s="11"/>
      <c r="O3" s="11"/>
      <c r="P3" s="11"/>
      <c r="Q3" s="11"/>
      <c r="R3" s="11"/>
      <c r="S3" s="11"/>
      <c r="T3" s="11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</row>
    <row r="4" customFormat="false" ht="14.65" hidden="false" customHeight="true" outlineLevel="0" collapsed="false">
      <c r="A4" s="14" t="s">
        <v>4</v>
      </c>
      <c r="B4" s="15" t="s">
        <v>57</v>
      </c>
      <c r="C4" s="15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/>
      <c r="L4" s="14"/>
      <c r="M4" s="14" t="s">
        <v>13</v>
      </c>
      <c r="N4" s="14" t="s">
        <v>13</v>
      </c>
      <c r="O4" s="14" t="s">
        <v>14</v>
      </c>
      <c r="P4" s="14"/>
      <c r="Q4" s="14" t="s">
        <v>15</v>
      </c>
      <c r="R4" s="14" t="s">
        <v>16</v>
      </c>
      <c r="S4" s="14" t="s">
        <v>17</v>
      </c>
      <c r="T4" s="16" t="s">
        <v>18</v>
      </c>
      <c r="U4" s="17" t="s">
        <v>19</v>
      </c>
      <c r="V4" s="17" t="s">
        <v>20</v>
      </c>
      <c r="W4" s="17" t="s">
        <v>21</v>
      </c>
      <c r="X4" s="17" t="s">
        <v>22</v>
      </c>
      <c r="Y4" s="17" t="s">
        <v>23</v>
      </c>
      <c r="Z4" s="17" t="s">
        <v>24</v>
      </c>
      <c r="AA4" s="17" t="str">
        <f aca="false">IF($H$3="US","FxA pCi/day","FxA Bq/day")</f>
        <v>FxA Bq/day</v>
      </c>
      <c r="AB4" s="17" t="s">
        <v>25</v>
      </c>
      <c r="AC4" s="18"/>
      <c r="AD4" s="5"/>
      <c r="AE4" s="5"/>
      <c r="AF4" s="5"/>
      <c r="AG4" s="14" t="s">
        <v>26</v>
      </c>
      <c r="AH4" s="14" t="s">
        <v>26</v>
      </c>
      <c r="AI4" s="14" t="s">
        <v>58</v>
      </c>
      <c r="AJ4" s="15" t="s">
        <v>27</v>
      </c>
      <c r="AK4" s="19" t="s">
        <v>28</v>
      </c>
      <c r="AL4" s="19" t="s">
        <v>29</v>
      </c>
      <c r="AM4" s="19" t="s">
        <v>30</v>
      </c>
      <c r="AN4" s="19" t="s">
        <v>31</v>
      </c>
      <c r="AO4" s="18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</row>
    <row r="5" customFormat="false" ht="14.65" hidden="false" customHeight="true" outlineLevel="0" collapsed="false">
      <c r="A5" s="20" t="s">
        <v>32</v>
      </c>
      <c r="B5" s="15"/>
      <c r="C5" s="20" t="s">
        <v>33</v>
      </c>
      <c r="D5" s="20" t="s">
        <v>34</v>
      </c>
      <c r="E5" s="20" t="s">
        <v>33</v>
      </c>
      <c r="F5" s="20" t="s">
        <v>34</v>
      </c>
      <c r="G5" s="20" t="s">
        <v>35</v>
      </c>
      <c r="H5" s="20" t="s">
        <v>36</v>
      </c>
      <c r="I5" s="20" t="s">
        <v>36</v>
      </c>
      <c r="J5" s="21" t="s">
        <v>37</v>
      </c>
      <c r="K5" s="22" t="s">
        <v>38</v>
      </c>
      <c r="L5" s="23" t="s">
        <v>39</v>
      </c>
      <c r="M5" s="20" t="s">
        <v>40</v>
      </c>
      <c r="N5" s="20" t="s">
        <v>41</v>
      </c>
      <c r="O5" s="21" t="str">
        <f aca="false">IF($H$3="US","Feet","Meters")</f>
        <v>Meters</v>
      </c>
      <c r="P5" s="23" t="s">
        <v>40</v>
      </c>
      <c r="Q5" s="20" t="str">
        <f aca="false">IF($H$3="US","µR/h","nGy/hr")</f>
        <v>nGy/hr</v>
      </c>
      <c r="R5" s="20" t="str">
        <f aca="false">IF($H$3="US","pCi/L","Bq/m³")</f>
        <v>Bq/m³</v>
      </c>
      <c r="S5" s="20" t="str">
        <f aca="false">IF($H$3="US","pCi/L","Bq/m³")</f>
        <v>Bq/m³</v>
      </c>
      <c r="T5" s="16"/>
      <c r="U5" s="16"/>
      <c r="V5" s="16"/>
      <c r="W5" s="16"/>
      <c r="X5" s="16"/>
      <c r="Y5" s="17"/>
      <c r="Z5" s="17"/>
      <c r="AA5" s="17"/>
      <c r="AB5" s="17"/>
      <c r="AC5" s="18"/>
      <c r="AD5" s="5"/>
      <c r="AE5" s="11"/>
      <c r="AF5" s="11"/>
      <c r="AG5" s="20" t="str">
        <f aca="false">IF($H$3="US","pCi/ft²-hr","Bq/m²-day")</f>
        <v>Bq/m²-day</v>
      </c>
      <c r="AH5" s="20" t="str">
        <f aca="false">IF($H$3="US","pCi/ft²s","Bq/m²s")</f>
        <v>Bq/m²s</v>
      </c>
      <c r="AI5" s="20" t="s">
        <v>42</v>
      </c>
      <c r="AJ5" s="24" t="s">
        <v>43</v>
      </c>
      <c r="AK5" s="25" t="s">
        <v>44</v>
      </c>
      <c r="AL5" s="25" t="s">
        <v>45</v>
      </c>
      <c r="AM5" s="25" t="s">
        <v>46</v>
      </c>
      <c r="AN5" s="25" t="s">
        <v>47</v>
      </c>
      <c r="AO5" s="18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</row>
    <row r="6" customFormat="false" ht="19.35" hidden="false" customHeight="false" outlineLevel="0" collapsed="false">
      <c r="A6" s="26" t="s">
        <v>48</v>
      </c>
      <c r="B6" s="26" t="s">
        <v>59</v>
      </c>
      <c r="C6" s="27" t="n">
        <v>45352</v>
      </c>
      <c r="D6" s="28" t="n">
        <v>0.425694444444445</v>
      </c>
      <c r="E6" s="27" t="n">
        <v>45353</v>
      </c>
      <c r="F6" s="28" t="n">
        <v>0.399305555555556</v>
      </c>
      <c r="G6" s="29" t="n">
        <f aca="false">IF(OR(ISBLANK(C6),ISBLANK(D6),ISBLANK(E6),ISBLANK(F6)),"",(E6+F6)-(C6+D6))</f>
        <v>0.973611111111111</v>
      </c>
      <c r="H6" s="30" t="n">
        <v>559</v>
      </c>
      <c r="I6" s="31" t="n">
        <v>538</v>
      </c>
      <c r="J6" s="32" t="n">
        <f aca="false">IF(N6="SST",0.314473,IF(N6="SLT",0.031243,IF(N6="LST",0.124228,IF(N6="LLT",0.010189,IF(N6="LST-OO",0.074671,IF(N6="LLT-OO",0.011965,IF(N6="LMT-OO",0.013497,IF(N6="HST",7.2954,IF(N6="HLT",0.60795)))))))))</f>
        <v>7.2954</v>
      </c>
      <c r="K6" s="32" t="n">
        <f aca="false">IF(N6="SST",0.260619,IF(N6="SLT",0.02188,IF(N6="LST",0.040676,IF(N6="LLT",0.003372,IF(N6="LST-OO",0.037557,IF(N6="LLT-OO",0.002079,IF(N6="LMT-OO",0.012499,IF(N6="HST",0.004293,IF(N6="HLT",0.0003578)))))))))</f>
        <v>0.004293</v>
      </c>
      <c r="L6" s="29" t="n">
        <f aca="false">IF(N6="SST",0.087,IF(N6="SLT",0.087,IF(N6="LST",0.12,IF(N6="LLT",0.12,IF(N6="LST-OO",0.12,IF(N6="LLT-OO",0.12,IF(N6="LMT-OO",0.12,IF(N6="HST",0.07,IF(N6="HLT",0.07)))))))))</f>
        <v>0.07</v>
      </c>
      <c r="M6" s="33" t="n">
        <f aca="false">IF(ISBLANK(N6),"",IF(N6="HST",J6+K6*((I6+H6)/2),IF(N6="HLT",J6+K6*((I6+H6)/2),J6+K6*LN((I6+H6)/2))))</f>
        <v>9.6501105</v>
      </c>
      <c r="N6" s="31" t="s">
        <v>49</v>
      </c>
      <c r="O6" s="31" t="n">
        <v>0</v>
      </c>
      <c r="P6" s="34" t="n">
        <f aca="false">IF($H$3="US",IF(LEFT(N6,1)="S",IF(O6&lt;=4000,1,IF(O6&gt;4000,0.79+(6*O6/100000))),IF(LEFT(N6,1)="L",IF(O6&lt;=200,1,IF(O6&gt;200,1.005+(4.5526*O6/100000))),IF(LEFT(N6,1)="H",1))),IF($H$3="SI",IF(LEFT(N6,1)="S",IF(O6&lt;=1219.51,1,IF(O6&gt;1219.51,0.79+(6*(O6*3.28)/100000))),IF(LEFT(N6,1)="L",IF(O6&lt;=60.98,1,IF(O6&gt;60.98,1.005+(4.5526*(O6*3.28)/100000))),IF(LEFT(N6,1)="H",1)))))</f>
        <v>1</v>
      </c>
      <c r="Q6" s="35" t="n">
        <v>0</v>
      </c>
      <c r="R6" s="36" t="n">
        <f aca="false">IF(AF6&lt;0,0,IF($AD6=0,"Review",IF($H$3="US",(($H6-$I6-0.066667*($G6))/($G6*$M6)-($L6*$Q6))*$P6,(($H6-$I6-0.066667*($G6))/($G6*$M6)-($L6/8.696*$Q6))*$P6*37)))</f>
        <v>82.443950813619</v>
      </c>
      <c r="S6" s="37" t="n">
        <f aca="false">IF(R6="Review","",IF(R6=0,"",(SQRT(SUMSQ((5),(100*1.4/(H6-I6)),(100*IF($E$3="US",0.1,0.1*37)/R6)))/100)*R6))</f>
        <v>7.80329570053507</v>
      </c>
      <c r="T6" s="38" t="n">
        <f aca="false">IF(R6="Review","",IF(R6=0,"",S6/R6))</f>
        <v>0.094649705933865</v>
      </c>
      <c r="U6" s="39" t="n">
        <v>0.1814</v>
      </c>
      <c r="V6" s="40" t="n">
        <v>0.00096</v>
      </c>
      <c r="W6" s="41" t="n">
        <f aca="false">U6*G6</f>
        <v>0.176613055555556</v>
      </c>
      <c r="X6" s="41" t="n">
        <f aca="false">EXP(-W6)</f>
        <v>0.838104021483083</v>
      </c>
      <c r="Y6" s="41" t="n">
        <f aca="false">1-X6</f>
        <v>0.161895978516918</v>
      </c>
      <c r="Z6" s="41" t="n">
        <f aca="false">1-(Y6/W6)</f>
        <v>0.0833294967483796</v>
      </c>
      <c r="AA6" s="41" t="n">
        <f aca="false">(R6*U6*V6)/Z6</f>
        <v>0.172293364663408</v>
      </c>
      <c r="AB6" s="40" t="n">
        <v>0.01887</v>
      </c>
      <c r="AC6" s="42" t="s">
        <v>50</v>
      </c>
      <c r="AD6" s="43" t="b">
        <f aca="false">AND(NOT(ISBLANK(D6)),NOT(ISBLANK(F6)),NOT(ISBLANK(H6)),NOT(ISBLANK(I6)),NOT(ISBLANK(O6)),NOT(ISBLANK(Q6)),Q6&gt;=0,O6&gt;=0,H6&gt;=0,I6&gt;=0,G6&gt;0)</f>
        <v>1</v>
      </c>
      <c r="AE6" s="42" t="s">
        <v>51</v>
      </c>
      <c r="AF6" s="44" t="n">
        <f aca="false">IF($AD6=0,"Review",IF($H$3="US",(($H6-$I6-0.066667*($G6))/($G6*$M6)-($L6*$Q6))*$P6,(($H6-$I6-0.066667*($G6))/($G6*$M6)-($L6/8.696*$Q6))*$P6*37))</f>
        <v>82.443950813619</v>
      </c>
      <c r="AG6" s="45" t="n">
        <f aca="false">IF($AD6=0,"Review",IF($H$3="US",AA6/AB6*0.105*37,AA6/AB6))</f>
        <v>9.13054396732424</v>
      </c>
      <c r="AH6" s="46" t="n">
        <f aca="false">IF($AD6=0,"",IF($H$3="US",AG6/60/60,AG6/24/60/60))</f>
        <v>0.000105677592214401</v>
      </c>
      <c r="AI6" s="47" t="n">
        <f aca="false">IF($AD6=0,"",IF($H$3="US",AA6/AB6*37/24/60/60,AA6/AB6/24/60/60))</f>
        <v>0.000105677592214401</v>
      </c>
      <c r="AJ6" s="48" t="n">
        <f aca="false">IF(AD6=0,"",IF(AF6=0,"",S6/R6))</f>
        <v>0.094649705933865</v>
      </c>
      <c r="AK6" s="49" t="n">
        <f aca="false">IF(AD6=1,5%,"")</f>
        <v>0.05</v>
      </c>
      <c r="AL6" s="49" t="n">
        <f aca="false">IF(AD6=1,(100*1.4)/(H6-I6)/100,"")</f>
        <v>0.0666666666666667</v>
      </c>
      <c r="AM6" s="49" t="n">
        <f aca="false">IF(AD6=1,IF(G6&gt;0,IF($H$3="US",0.1/AF6,(0.1*37)/AF6),0.1),"")</f>
        <v>0.0448789749094459</v>
      </c>
      <c r="AN6" s="49" t="n">
        <f aca="false">IF(AD6=1,SQRT(AK6*AK6+AL6*AL6+AM6*AM6),"")</f>
        <v>0.094649705933865</v>
      </c>
      <c r="AO6" s="50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  <c r="IR6" s="51"/>
      <c r="IS6" s="51"/>
      <c r="IT6" s="51"/>
      <c r="IU6" s="51"/>
      <c r="IV6" s="51"/>
      <c r="IW6" s="51"/>
      <c r="IX6" s="51"/>
      <c r="IY6" s="51"/>
      <c r="IZ6" s="51"/>
      <c r="JA6" s="51"/>
      <c r="JB6" s="51"/>
      <c r="JC6" s="51"/>
      <c r="JD6" s="51"/>
      <c r="JE6" s="51"/>
      <c r="JF6" s="51"/>
      <c r="JG6" s="51"/>
      <c r="JH6" s="51"/>
      <c r="JI6" s="51"/>
      <c r="JJ6" s="51"/>
      <c r="JK6" s="51"/>
      <c r="JL6" s="51"/>
      <c r="JM6" s="51"/>
      <c r="JN6" s="51"/>
      <c r="JO6" s="51"/>
      <c r="JP6" s="51"/>
      <c r="JQ6" s="51"/>
      <c r="JR6" s="51"/>
      <c r="JS6" s="51"/>
      <c r="JT6" s="51"/>
      <c r="JU6" s="51"/>
      <c r="JV6" s="51"/>
      <c r="JW6" s="51"/>
      <c r="JX6" s="51"/>
      <c r="JY6" s="51"/>
      <c r="JZ6" s="51"/>
      <c r="KA6" s="51"/>
      <c r="KB6" s="51"/>
      <c r="KC6" s="51"/>
      <c r="KD6" s="51"/>
      <c r="KE6" s="51"/>
      <c r="KF6" s="51"/>
      <c r="KG6" s="51"/>
      <c r="KH6" s="51"/>
      <c r="KI6" s="51"/>
      <c r="KJ6" s="51"/>
      <c r="KK6" s="51"/>
      <c r="KL6" s="51"/>
      <c r="KM6" s="51"/>
      <c r="KN6" s="51"/>
      <c r="KO6" s="51"/>
      <c r="KP6" s="51"/>
      <c r="KQ6" s="51"/>
      <c r="KR6" s="51"/>
      <c r="KS6" s="51"/>
      <c r="KT6" s="51"/>
      <c r="KU6" s="51"/>
      <c r="KV6" s="51"/>
      <c r="KW6" s="51"/>
      <c r="KX6" s="51"/>
      <c r="KY6" s="51"/>
      <c r="KZ6" s="51"/>
      <c r="LA6" s="51"/>
      <c r="LB6" s="51"/>
      <c r="LC6" s="51"/>
      <c r="LD6" s="51"/>
      <c r="LE6" s="51"/>
      <c r="LF6" s="51"/>
      <c r="LG6" s="51"/>
      <c r="LH6" s="51"/>
      <c r="LI6" s="51"/>
      <c r="LJ6" s="51"/>
      <c r="LK6" s="51"/>
      <c r="LL6" s="51"/>
      <c r="LM6" s="51"/>
      <c r="LN6" s="51"/>
      <c r="LO6" s="51"/>
      <c r="LP6" s="51"/>
      <c r="LQ6" s="51"/>
      <c r="LR6" s="51"/>
      <c r="LS6" s="51"/>
      <c r="LT6" s="51"/>
      <c r="LU6" s="51"/>
      <c r="LV6" s="51"/>
      <c r="LW6" s="51"/>
      <c r="LX6" s="51"/>
      <c r="LY6" s="51"/>
      <c r="LZ6" s="51"/>
      <c r="MA6" s="51"/>
      <c r="MB6" s="51"/>
      <c r="MC6" s="51"/>
      <c r="MD6" s="51"/>
      <c r="ME6" s="51"/>
      <c r="MF6" s="51"/>
      <c r="MG6" s="51"/>
      <c r="MH6" s="51"/>
      <c r="MI6" s="51"/>
      <c r="MJ6" s="51"/>
      <c r="MK6" s="51"/>
      <c r="ML6" s="51"/>
      <c r="MM6" s="51"/>
      <c r="MN6" s="51"/>
      <c r="MO6" s="51"/>
      <c r="MP6" s="51"/>
      <c r="MQ6" s="51"/>
      <c r="MR6" s="51"/>
      <c r="MS6" s="51"/>
      <c r="MT6" s="51"/>
      <c r="MU6" s="51"/>
      <c r="MV6" s="51"/>
      <c r="MW6" s="51"/>
      <c r="MX6" s="51"/>
      <c r="MY6" s="51"/>
      <c r="MZ6" s="51"/>
      <c r="NA6" s="51"/>
      <c r="NB6" s="51"/>
      <c r="NC6" s="51"/>
      <c r="ND6" s="51"/>
      <c r="NE6" s="51"/>
      <c r="NF6" s="51"/>
      <c r="NG6" s="51"/>
      <c r="NH6" s="51"/>
      <c r="NI6" s="51"/>
      <c r="NJ6" s="51"/>
      <c r="NK6" s="51"/>
      <c r="NL6" s="51"/>
      <c r="NM6" s="51"/>
      <c r="NN6" s="51"/>
      <c r="NO6" s="51"/>
      <c r="NP6" s="51"/>
      <c r="NQ6" s="51"/>
      <c r="NR6" s="51"/>
      <c r="NS6" s="51"/>
      <c r="NT6" s="51"/>
      <c r="NU6" s="51"/>
      <c r="NV6" s="51"/>
      <c r="NW6" s="51"/>
      <c r="NX6" s="51"/>
      <c r="NY6" s="51"/>
      <c r="NZ6" s="51"/>
      <c r="OA6" s="51"/>
      <c r="OB6" s="51"/>
      <c r="OC6" s="51"/>
      <c r="OD6" s="51"/>
      <c r="OE6" s="51"/>
      <c r="OF6" s="51"/>
      <c r="OG6" s="51"/>
      <c r="OH6" s="51"/>
      <c r="OI6" s="51"/>
      <c r="OJ6" s="51"/>
      <c r="OK6" s="51"/>
      <c r="OL6" s="51"/>
      <c r="OM6" s="51"/>
      <c r="ON6" s="51"/>
      <c r="OO6" s="51"/>
      <c r="OP6" s="51"/>
      <c r="OQ6" s="51"/>
      <c r="OR6" s="51"/>
      <c r="OS6" s="51"/>
      <c r="OT6" s="51"/>
      <c r="OU6" s="51"/>
      <c r="OV6" s="51"/>
      <c r="OW6" s="51"/>
      <c r="OX6" s="51"/>
      <c r="OY6" s="51"/>
      <c r="OZ6" s="51"/>
      <c r="PA6" s="51"/>
      <c r="PB6" s="51"/>
      <c r="PC6" s="51"/>
      <c r="PD6" s="51"/>
      <c r="PE6" s="51"/>
      <c r="PF6" s="51"/>
      <c r="PG6" s="51"/>
      <c r="PH6" s="51"/>
      <c r="PI6" s="51"/>
      <c r="PJ6" s="51"/>
      <c r="PK6" s="51"/>
      <c r="PL6" s="51"/>
      <c r="PM6" s="51"/>
      <c r="PN6" s="51"/>
      <c r="PO6" s="51"/>
      <c r="PP6" s="51"/>
      <c r="PQ6" s="51"/>
      <c r="PR6" s="51"/>
      <c r="PS6" s="51"/>
      <c r="PT6" s="51"/>
      <c r="PU6" s="51"/>
      <c r="PV6" s="51"/>
      <c r="PW6" s="51"/>
      <c r="PX6" s="51"/>
      <c r="PY6" s="51"/>
      <c r="PZ6" s="51"/>
      <c r="QA6" s="51"/>
      <c r="QB6" s="51"/>
      <c r="QC6" s="51"/>
      <c r="QD6" s="51"/>
      <c r="QE6" s="51"/>
      <c r="QF6" s="51"/>
      <c r="QG6" s="51"/>
      <c r="QH6" s="51"/>
      <c r="QI6" s="51"/>
      <c r="QJ6" s="51"/>
      <c r="QK6" s="51"/>
      <c r="QL6" s="51"/>
      <c r="QM6" s="51"/>
      <c r="QN6" s="51"/>
      <c r="QO6" s="51"/>
      <c r="QP6" s="51"/>
      <c r="QQ6" s="51"/>
      <c r="QR6" s="51"/>
      <c r="QS6" s="51"/>
      <c r="QT6" s="51"/>
      <c r="QU6" s="51"/>
      <c r="QV6" s="51"/>
      <c r="QW6" s="51"/>
      <c r="QX6" s="51"/>
      <c r="QY6" s="51"/>
      <c r="QZ6" s="51"/>
      <c r="RA6" s="51"/>
      <c r="RB6" s="51"/>
      <c r="RC6" s="51"/>
      <c r="RD6" s="51"/>
      <c r="RE6" s="51"/>
      <c r="RF6" s="51"/>
      <c r="RG6" s="51"/>
      <c r="RH6" s="51"/>
      <c r="RI6" s="51"/>
      <c r="RJ6" s="51"/>
      <c r="RK6" s="51"/>
      <c r="RL6" s="51"/>
      <c r="RM6" s="51"/>
      <c r="RN6" s="51"/>
      <c r="RO6" s="51"/>
      <c r="RP6" s="51"/>
      <c r="RQ6" s="51"/>
      <c r="RR6" s="51"/>
      <c r="RS6" s="51"/>
      <c r="RT6" s="51"/>
      <c r="RU6" s="51"/>
      <c r="RV6" s="51"/>
      <c r="RW6" s="51"/>
      <c r="RX6" s="51"/>
      <c r="RY6" s="51"/>
      <c r="RZ6" s="51"/>
      <c r="SA6" s="51"/>
      <c r="SB6" s="51"/>
      <c r="SC6" s="51"/>
      <c r="SD6" s="51"/>
      <c r="SE6" s="51"/>
      <c r="SF6" s="51"/>
      <c r="SG6" s="51"/>
      <c r="SH6" s="51"/>
      <c r="SI6" s="51"/>
      <c r="SJ6" s="51"/>
      <c r="SK6" s="51"/>
      <c r="SL6" s="51"/>
      <c r="SM6" s="51"/>
      <c r="SN6" s="51"/>
      <c r="SO6" s="51"/>
      <c r="SP6" s="51"/>
      <c r="SQ6" s="51"/>
      <c r="SR6" s="51"/>
      <c r="SS6" s="51"/>
      <c r="ST6" s="51"/>
      <c r="SU6" s="51"/>
      <c r="SV6" s="51"/>
      <c r="SW6" s="51"/>
      <c r="SX6" s="51"/>
      <c r="SY6" s="51"/>
      <c r="SZ6" s="51"/>
      <c r="TA6" s="51"/>
      <c r="TB6" s="51"/>
      <c r="TC6" s="51"/>
      <c r="TD6" s="51"/>
      <c r="TE6" s="51"/>
      <c r="TF6" s="51"/>
      <c r="TG6" s="51"/>
      <c r="TH6" s="51"/>
      <c r="TI6" s="51"/>
      <c r="TJ6" s="51"/>
      <c r="TK6" s="51"/>
      <c r="TL6" s="51"/>
      <c r="TM6" s="51"/>
      <c r="TN6" s="51"/>
      <c r="TO6" s="51"/>
      <c r="TP6" s="51"/>
      <c r="TQ6" s="51"/>
      <c r="TR6" s="51"/>
      <c r="TS6" s="51"/>
      <c r="TT6" s="51"/>
      <c r="TU6" s="51"/>
      <c r="TV6" s="51"/>
      <c r="TW6" s="51"/>
      <c r="TX6" s="51"/>
      <c r="TY6" s="51"/>
      <c r="TZ6" s="51"/>
      <c r="UA6" s="51"/>
      <c r="UB6" s="51"/>
      <c r="UC6" s="51"/>
      <c r="UD6" s="51"/>
      <c r="UE6" s="51"/>
      <c r="UF6" s="51"/>
      <c r="UG6" s="51"/>
      <c r="UH6" s="51"/>
      <c r="UI6" s="51"/>
      <c r="UJ6" s="51"/>
      <c r="UK6" s="51"/>
      <c r="UL6" s="51"/>
      <c r="UM6" s="51"/>
      <c r="UN6" s="51"/>
      <c r="UO6" s="51"/>
      <c r="UP6" s="51"/>
      <c r="UQ6" s="51"/>
      <c r="UR6" s="51"/>
      <c r="US6" s="51"/>
      <c r="UT6" s="51"/>
      <c r="UU6" s="51"/>
      <c r="UV6" s="51"/>
      <c r="UW6" s="51"/>
      <c r="UX6" s="51"/>
      <c r="UY6" s="51"/>
      <c r="UZ6" s="51"/>
      <c r="VA6" s="51"/>
      <c r="VB6" s="51"/>
      <c r="VC6" s="51"/>
      <c r="VD6" s="51"/>
      <c r="VE6" s="51"/>
      <c r="VF6" s="51"/>
      <c r="VG6" s="51"/>
      <c r="VH6" s="51"/>
      <c r="VI6" s="51"/>
      <c r="VJ6" s="51"/>
      <c r="VK6" s="51"/>
      <c r="VL6" s="51"/>
      <c r="VM6" s="51"/>
      <c r="VN6" s="51"/>
      <c r="VO6" s="51"/>
      <c r="VP6" s="51"/>
      <c r="VQ6" s="51"/>
      <c r="VR6" s="51"/>
      <c r="VS6" s="51"/>
      <c r="VT6" s="51"/>
      <c r="VU6" s="51"/>
      <c r="VV6" s="51"/>
      <c r="VW6" s="51"/>
      <c r="VX6" s="51"/>
      <c r="VY6" s="51"/>
      <c r="VZ6" s="51"/>
      <c r="WA6" s="51"/>
      <c r="WB6" s="51"/>
      <c r="WC6" s="51"/>
      <c r="WD6" s="51"/>
      <c r="WE6" s="51"/>
      <c r="WF6" s="51"/>
      <c r="WG6" s="51"/>
      <c r="WH6" s="51"/>
      <c r="WI6" s="51"/>
      <c r="WJ6" s="51"/>
      <c r="WK6" s="51"/>
      <c r="WL6" s="51"/>
      <c r="WM6" s="51"/>
      <c r="WN6" s="51"/>
      <c r="WO6" s="51"/>
      <c r="WP6" s="51"/>
      <c r="WQ6" s="51"/>
      <c r="WR6" s="51"/>
      <c r="WS6" s="51"/>
      <c r="WT6" s="51"/>
      <c r="WU6" s="51"/>
      <c r="WV6" s="51"/>
      <c r="WW6" s="51"/>
      <c r="WX6" s="51"/>
      <c r="WY6" s="51"/>
      <c r="WZ6" s="51"/>
      <c r="XA6" s="51"/>
      <c r="XB6" s="51"/>
      <c r="XC6" s="51"/>
      <c r="XD6" s="51"/>
      <c r="XE6" s="51"/>
      <c r="XF6" s="51"/>
      <c r="XG6" s="51"/>
      <c r="XH6" s="51"/>
      <c r="XI6" s="51"/>
      <c r="XJ6" s="51"/>
      <c r="XK6" s="51"/>
      <c r="XL6" s="51"/>
      <c r="XM6" s="51"/>
      <c r="XN6" s="51"/>
      <c r="XO6" s="51"/>
      <c r="XP6" s="51"/>
      <c r="XQ6" s="51"/>
      <c r="XR6" s="51"/>
      <c r="XS6" s="51"/>
      <c r="XT6" s="51"/>
      <c r="XU6" s="51"/>
      <c r="XV6" s="51"/>
      <c r="XW6" s="51"/>
      <c r="XX6" s="51"/>
      <c r="XY6" s="51"/>
      <c r="XZ6" s="51"/>
      <c r="YA6" s="51"/>
      <c r="YB6" s="51"/>
      <c r="YC6" s="51"/>
      <c r="YD6" s="51"/>
      <c r="YE6" s="51"/>
      <c r="YF6" s="51"/>
      <c r="YG6" s="51"/>
      <c r="YH6" s="51"/>
      <c r="YI6" s="51"/>
      <c r="YJ6" s="51"/>
      <c r="YK6" s="51"/>
      <c r="YL6" s="51"/>
      <c r="YM6" s="51"/>
      <c r="YN6" s="51"/>
      <c r="YO6" s="51"/>
      <c r="YP6" s="51"/>
      <c r="YQ6" s="51"/>
      <c r="YR6" s="51"/>
      <c r="YS6" s="51"/>
      <c r="YT6" s="51"/>
      <c r="YU6" s="51"/>
      <c r="YV6" s="51"/>
      <c r="YW6" s="51"/>
      <c r="YX6" s="51"/>
      <c r="YY6" s="51"/>
      <c r="YZ6" s="51"/>
      <c r="ZA6" s="51"/>
      <c r="ZB6" s="51"/>
      <c r="ZC6" s="51"/>
      <c r="ZD6" s="51"/>
      <c r="ZE6" s="51"/>
      <c r="ZF6" s="51"/>
      <c r="ZG6" s="51"/>
      <c r="ZH6" s="51"/>
      <c r="ZI6" s="51"/>
      <c r="ZJ6" s="51"/>
      <c r="ZK6" s="51"/>
      <c r="ZL6" s="51"/>
      <c r="ZM6" s="51"/>
      <c r="ZN6" s="51"/>
      <c r="ZO6" s="51"/>
      <c r="ZP6" s="51"/>
      <c r="ZQ6" s="51"/>
      <c r="ZR6" s="51"/>
      <c r="ZS6" s="51"/>
      <c r="ZT6" s="51"/>
      <c r="ZU6" s="51"/>
      <c r="ZV6" s="51"/>
      <c r="ZW6" s="51"/>
      <c r="ZX6" s="51"/>
      <c r="ZY6" s="51"/>
      <c r="ZZ6" s="51"/>
      <c r="AAA6" s="51"/>
      <c r="AAB6" s="51"/>
      <c r="AAC6" s="51"/>
      <c r="AAD6" s="51"/>
      <c r="AAE6" s="51"/>
      <c r="AAF6" s="51"/>
      <c r="AAG6" s="51"/>
      <c r="AAH6" s="51"/>
      <c r="AAI6" s="51"/>
      <c r="AAJ6" s="51"/>
      <c r="AAK6" s="51"/>
      <c r="AAL6" s="51"/>
      <c r="AAM6" s="51"/>
      <c r="AAN6" s="51"/>
      <c r="AAO6" s="51"/>
      <c r="AAP6" s="51"/>
      <c r="AAQ6" s="51"/>
      <c r="AAR6" s="51"/>
      <c r="AAS6" s="51"/>
      <c r="AAT6" s="51"/>
      <c r="AAU6" s="51"/>
      <c r="AAV6" s="51"/>
      <c r="AAW6" s="51"/>
      <c r="AAX6" s="51"/>
      <c r="AAY6" s="51"/>
      <c r="AAZ6" s="51"/>
      <c r="ABA6" s="51"/>
      <c r="ABB6" s="51"/>
      <c r="ABC6" s="51"/>
      <c r="ABD6" s="51"/>
      <c r="ABE6" s="51"/>
      <c r="ABF6" s="51"/>
      <c r="ABG6" s="51"/>
      <c r="ABH6" s="51"/>
      <c r="ABI6" s="51"/>
      <c r="ABJ6" s="51"/>
      <c r="ABK6" s="51"/>
      <c r="ABL6" s="51"/>
      <c r="ABM6" s="51"/>
      <c r="ABN6" s="51"/>
      <c r="ABO6" s="51"/>
      <c r="ABP6" s="51"/>
      <c r="ABQ6" s="51"/>
      <c r="ABR6" s="51"/>
      <c r="ABS6" s="51"/>
      <c r="ABT6" s="51"/>
      <c r="ABU6" s="51"/>
      <c r="ABV6" s="51"/>
      <c r="ABW6" s="51"/>
      <c r="ABX6" s="51"/>
      <c r="ABY6" s="51"/>
      <c r="ABZ6" s="51"/>
      <c r="ACA6" s="51"/>
      <c r="ACB6" s="51"/>
      <c r="ACC6" s="51"/>
      <c r="ACD6" s="51"/>
      <c r="ACE6" s="51"/>
      <c r="ACF6" s="51"/>
      <c r="ACG6" s="51"/>
      <c r="ACH6" s="51"/>
      <c r="ACI6" s="51"/>
      <c r="ACJ6" s="51"/>
      <c r="ACK6" s="51"/>
      <c r="ACL6" s="51"/>
      <c r="ACM6" s="51"/>
      <c r="ACN6" s="51"/>
      <c r="ACO6" s="51"/>
      <c r="ACP6" s="51"/>
      <c r="ACQ6" s="51"/>
      <c r="ACR6" s="51"/>
      <c r="ACS6" s="51"/>
      <c r="ACT6" s="51"/>
      <c r="ACU6" s="51"/>
      <c r="ACV6" s="51"/>
      <c r="ACW6" s="51"/>
      <c r="ACX6" s="51"/>
      <c r="ACY6" s="51"/>
      <c r="ACZ6" s="51"/>
      <c r="ADA6" s="51"/>
      <c r="ADB6" s="51"/>
      <c r="ADC6" s="51"/>
      <c r="ADD6" s="51"/>
      <c r="ADE6" s="51"/>
      <c r="ADF6" s="51"/>
      <c r="ADG6" s="51"/>
      <c r="ADH6" s="51"/>
      <c r="ADI6" s="51"/>
      <c r="ADJ6" s="51"/>
      <c r="ADK6" s="51"/>
      <c r="ADL6" s="51"/>
      <c r="ADM6" s="51"/>
      <c r="ADN6" s="51"/>
      <c r="ADO6" s="51"/>
      <c r="ADP6" s="51"/>
      <c r="ADQ6" s="51"/>
      <c r="ADR6" s="51"/>
      <c r="ADS6" s="51"/>
      <c r="ADT6" s="51"/>
      <c r="ADU6" s="51"/>
      <c r="ADV6" s="51"/>
      <c r="ADW6" s="51"/>
      <c r="ADX6" s="51"/>
      <c r="ADY6" s="51"/>
      <c r="ADZ6" s="51"/>
      <c r="AEA6" s="51"/>
      <c r="AEB6" s="51"/>
      <c r="AEC6" s="51"/>
      <c r="AED6" s="51"/>
      <c r="AEE6" s="51"/>
      <c r="AEF6" s="51"/>
      <c r="AEG6" s="51"/>
      <c r="AEH6" s="51"/>
      <c r="AEI6" s="51"/>
      <c r="AEJ6" s="51"/>
      <c r="AEK6" s="51"/>
      <c r="AEL6" s="51"/>
      <c r="AEM6" s="51"/>
      <c r="AEN6" s="51"/>
      <c r="AEO6" s="51"/>
      <c r="AEP6" s="51"/>
      <c r="AEQ6" s="51"/>
      <c r="AER6" s="51"/>
      <c r="AES6" s="51"/>
      <c r="AET6" s="51"/>
      <c r="AEU6" s="51"/>
      <c r="AEV6" s="51"/>
      <c r="AEW6" s="51"/>
      <c r="AEX6" s="51"/>
      <c r="AEY6" s="51"/>
      <c r="AEZ6" s="51"/>
      <c r="AFA6" s="51"/>
      <c r="AFB6" s="51"/>
      <c r="AFC6" s="51"/>
      <c r="AFD6" s="51"/>
      <c r="AFE6" s="51"/>
      <c r="AFF6" s="51"/>
      <c r="AFG6" s="51"/>
      <c r="AFH6" s="51"/>
      <c r="AFI6" s="51"/>
      <c r="AFJ6" s="51"/>
      <c r="AFK6" s="51"/>
      <c r="AFL6" s="51"/>
      <c r="AFM6" s="51"/>
      <c r="AFN6" s="51"/>
      <c r="AFO6" s="51"/>
      <c r="AFP6" s="51"/>
      <c r="AFQ6" s="51"/>
      <c r="AFR6" s="51"/>
      <c r="AFS6" s="51"/>
      <c r="AFT6" s="51"/>
      <c r="AFU6" s="51"/>
      <c r="AFV6" s="51"/>
      <c r="AFW6" s="51"/>
      <c r="AFX6" s="51"/>
      <c r="AFY6" s="51"/>
      <c r="AFZ6" s="51"/>
      <c r="AGA6" s="51"/>
      <c r="AGB6" s="51"/>
      <c r="AGC6" s="51"/>
      <c r="AGD6" s="51"/>
      <c r="AGE6" s="51"/>
      <c r="AGF6" s="51"/>
      <c r="AGG6" s="51"/>
      <c r="AGH6" s="51"/>
      <c r="AGI6" s="51"/>
      <c r="AGJ6" s="51"/>
      <c r="AGK6" s="51"/>
      <c r="AGL6" s="51"/>
      <c r="AGM6" s="51"/>
      <c r="AGN6" s="51"/>
      <c r="AGO6" s="51"/>
      <c r="AGP6" s="51"/>
      <c r="AGQ6" s="51"/>
      <c r="AGR6" s="51"/>
      <c r="AGS6" s="51"/>
      <c r="AGT6" s="51"/>
      <c r="AGU6" s="51"/>
      <c r="AGV6" s="51"/>
      <c r="AGW6" s="51"/>
      <c r="AGX6" s="51"/>
      <c r="AGY6" s="51"/>
      <c r="AGZ6" s="51"/>
      <c r="AHA6" s="51"/>
      <c r="AHB6" s="51"/>
      <c r="AHC6" s="51"/>
      <c r="AHD6" s="51"/>
      <c r="AHE6" s="51"/>
      <c r="AHF6" s="51"/>
      <c r="AHG6" s="51"/>
      <c r="AHH6" s="51"/>
      <c r="AHI6" s="51"/>
      <c r="AHJ6" s="51"/>
      <c r="AHK6" s="51"/>
      <c r="AHL6" s="51"/>
      <c r="AHM6" s="51"/>
      <c r="AHN6" s="51"/>
      <c r="AHO6" s="51"/>
      <c r="AHP6" s="51"/>
      <c r="AHQ6" s="51"/>
      <c r="AHR6" s="51"/>
      <c r="AHS6" s="51"/>
      <c r="AHT6" s="51"/>
      <c r="AHU6" s="51"/>
      <c r="AHV6" s="51"/>
      <c r="AHW6" s="51"/>
      <c r="AHX6" s="51"/>
      <c r="AHY6" s="51"/>
      <c r="AHZ6" s="51"/>
      <c r="AIA6" s="51"/>
      <c r="AIB6" s="51"/>
      <c r="AIC6" s="51"/>
      <c r="AID6" s="51"/>
      <c r="AIE6" s="51"/>
      <c r="AIF6" s="51"/>
      <c r="AIG6" s="51"/>
      <c r="AIH6" s="51"/>
      <c r="AII6" s="51"/>
      <c r="AIJ6" s="51"/>
      <c r="AIK6" s="51"/>
      <c r="AIL6" s="51"/>
      <c r="AIM6" s="51"/>
      <c r="AIN6" s="51"/>
      <c r="AIO6" s="51"/>
      <c r="AIP6" s="51"/>
      <c r="AIQ6" s="51"/>
      <c r="AIR6" s="51"/>
      <c r="AIS6" s="51"/>
      <c r="AIT6" s="51"/>
      <c r="AIU6" s="51"/>
      <c r="AIV6" s="51"/>
      <c r="AIW6" s="51"/>
      <c r="AIX6" s="51"/>
      <c r="AIY6" s="51"/>
      <c r="AIZ6" s="51"/>
      <c r="AJA6" s="51"/>
      <c r="AJB6" s="51"/>
      <c r="AJC6" s="51"/>
      <c r="AJD6" s="51"/>
      <c r="AJE6" s="51"/>
      <c r="AJF6" s="51"/>
      <c r="AJG6" s="51"/>
      <c r="AJH6" s="51"/>
      <c r="AJI6" s="51"/>
      <c r="AJJ6" s="51"/>
      <c r="AJK6" s="51"/>
      <c r="AJL6" s="51"/>
      <c r="AJM6" s="51"/>
      <c r="AJN6" s="51"/>
      <c r="AJO6" s="51"/>
      <c r="AJP6" s="51"/>
      <c r="AJQ6" s="51"/>
      <c r="AJR6" s="51"/>
      <c r="AJS6" s="51"/>
      <c r="AJT6" s="51"/>
      <c r="AJU6" s="51"/>
      <c r="AJV6" s="51"/>
      <c r="AJW6" s="51"/>
      <c r="AJX6" s="51"/>
      <c r="AJY6" s="51"/>
      <c r="AJZ6" s="51"/>
      <c r="AKA6" s="51"/>
      <c r="AKB6" s="51"/>
      <c r="AKC6" s="51"/>
      <c r="AKD6" s="51"/>
      <c r="AKE6" s="51"/>
      <c r="AKF6" s="51"/>
      <c r="AKG6" s="51"/>
      <c r="AKH6" s="51"/>
      <c r="AKI6" s="51"/>
      <c r="AKJ6" s="51"/>
      <c r="AKK6" s="51"/>
      <c r="AKL6" s="51"/>
      <c r="AKM6" s="51"/>
      <c r="AKN6" s="51"/>
      <c r="AKO6" s="51"/>
      <c r="AKP6" s="51"/>
      <c r="AKQ6" s="51"/>
      <c r="AKR6" s="51"/>
      <c r="AKS6" s="51"/>
      <c r="AKT6" s="51"/>
      <c r="AKU6" s="51"/>
      <c r="AKV6" s="51"/>
      <c r="AKW6" s="51"/>
      <c r="AKX6" s="51"/>
      <c r="AKY6" s="51"/>
      <c r="AKZ6" s="51"/>
      <c r="ALA6" s="51"/>
      <c r="ALB6" s="51"/>
      <c r="ALC6" s="51"/>
      <c r="ALD6" s="51"/>
      <c r="ALE6" s="51"/>
      <c r="ALF6" s="51"/>
      <c r="ALG6" s="51"/>
      <c r="ALH6" s="51"/>
      <c r="ALI6" s="51"/>
      <c r="ALJ6" s="51"/>
      <c r="ALK6" s="51"/>
      <c r="ALL6" s="51"/>
      <c r="ALM6" s="51"/>
      <c r="ALN6" s="51"/>
      <c r="ALO6" s="51"/>
      <c r="ALP6" s="51"/>
      <c r="ALQ6" s="51"/>
      <c r="ALR6" s="51"/>
      <c r="ALS6" s="51"/>
      <c r="ALT6" s="51"/>
      <c r="ALU6" s="51"/>
      <c r="ALV6" s="51"/>
      <c r="ALW6" s="51"/>
      <c r="ALX6" s="51"/>
      <c r="ALY6" s="51"/>
      <c r="ALZ6" s="51"/>
      <c r="AMA6" s="51"/>
    </row>
    <row r="7" customFormat="false" ht="19.35" hidden="false" customHeight="false" outlineLevel="0" collapsed="false">
      <c r="A7" s="26"/>
      <c r="B7" s="26"/>
      <c r="C7" s="27"/>
      <c r="D7" s="28"/>
      <c r="E7" s="27"/>
      <c r="F7" s="28"/>
      <c r="G7" s="29" t="str">
        <f aca="false">IF(OR(ISBLANK(C7),ISBLANK(D7),ISBLANK(E7),ISBLANK(F7)),"",(E7+F7)-(C7+D7))</f>
        <v/>
      </c>
      <c r="H7" s="30"/>
      <c r="I7" s="31"/>
      <c r="J7" s="32" t="n">
        <f aca="false">IF(N7="SST",0.314473,IF(N7="SLT",0.031243,IF(N7="LST",0.124228,IF(N7="LLT",0.010189,IF(N7="LST-OO",0.074671,IF(N7="LLT-OO",0.011965,IF(N7="LMT-OO",0.013497,IF(N7="HST",7.2954,IF(N7="HLT",0.60795)))))))))</f>
        <v>0</v>
      </c>
      <c r="K7" s="32" t="n">
        <f aca="false">IF(N7="SST",0.260619,IF(N7="SLT",0.02188,IF(N7="LST",0.040676,IF(N7="LLT",0.003372,IF(N7="LST-OO",0.037557,IF(N7="LLT-OO",0.002079,IF(N7="LMT-OO",0.012499,IF(N7="HST",0.004293,IF(N7="HLT",0.0003578)))))))))</f>
        <v>0</v>
      </c>
      <c r="L7" s="29" t="n">
        <f aca="false">IF(N7="SST",0.087,IF(N7="SLT",0.087,IF(N7="LST",0.12,IF(N7="LLT",0.12,IF(N7="LST-OO",0.12,IF(N7="LLT-OO",0.12,IF(N7="LMT-OO",0.12,IF(N7="HST",0.07,IF(N7="HLT",0.07)))))))))</f>
        <v>0</v>
      </c>
      <c r="M7" s="33" t="str">
        <f aca="false">IF(ISBLANK(N7),"",IF(N7="HST",J7+K7*((I7+H7)/2),IF(N7="HLT",J7+K7*((I7+H7)/2),J7+K7*LN((I7+H7)/2))))</f>
        <v/>
      </c>
      <c r="N7" s="31"/>
      <c r="O7" s="31"/>
      <c r="P7" s="34" t="n">
        <f aca="false">IF($H$3="US",IF(LEFT(N7,1)="S",IF(O7&lt;=4000,1,IF(O7&gt;4000,0.79+(6*O7/100000))),IF(LEFT(N7,1)="L",IF(O7&lt;=200,1,IF(O7&gt;200,1.005+(4.5526*O7/100000))),IF(LEFT(N7,1)="H",1))),IF($H$3="SI",IF(LEFT(N7,1)="S",IF(O7&lt;=1219.51,1,IF(O7&gt;1219.51,0.79+(6*(O7*3.28)/100000))),IF(LEFT(N7,1)="L",IF(O7&lt;=60.98,1,IF(O7&gt;60.98,1.005+(4.5526*(O7*3.28)/100000))),IF(LEFT(N7,1)="H",1)))))</f>
        <v>0</v>
      </c>
      <c r="Q7" s="35"/>
      <c r="R7" s="36" t="str">
        <f aca="false">IF(AF7&lt;0,0,IF($AD7=0,"Review",IF($H$3="US",(($H7-$I7-0.066667*($G7))/($G7*$M7)-($L7*$Q7))*$P7,(($H7-$I7-0.066667*($G7))/($G7*$M7)-($L7/8.696*$Q7))*$P7*37)))</f>
        <v>Review</v>
      </c>
      <c r="S7" s="37" t="str">
        <f aca="false">IF(R7="Review","",IF(R7=0,"",(SQRT(SUMSQ((5),(100*1.4/(H7-I7)),(100*IF($E$3="US",0.1,0.1*37)/R7)))/100)*R7))</f>
        <v/>
      </c>
      <c r="T7" s="38" t="str">
        <f aca="false">IF(R7="Review","",IF(R7=0,"",S7/R7))</f>
        <v/>
      </c>
      <c r="U7" s="39" t="n">
        <v>0.1814</v>
      </c>
      <c r="V7" s="40" t="n">
        <v>0.00096</v>
      </c>
      <c r="W7" s="41" t="e">
        <f aca="false">U7*G7</f>
        <v>#VALUE!</v>
      </c>
      <c r="X7" s="41" t="e">
        <f aca="false">EXP(-W7)</f>
        <v>#VALUE!</v>
      </c>
      <c r="Y7" s="41" t="e">
        <f aca="false">1-X7</f>
        <v>#VALUE!</v>
      </c>
      <c r="Z7" s="41" t="e">
        <f aca="false">1-(Y7/W7)</f>
        <v>#VALUE!</v>
      </c>
      <c r="AA7" s="41" t="e">
        <f aca="false">(R7*U7*V7)/Z7</f>
        <v>#VALUE!</v>
      </c>
      <c r="AB7" s="40" t="n">
        <v>0.01887</v>
      </c>
      <c r="AC7" s="42" t="s">
        <v>50</v>
      </c>
      <c r="AD7" s="43" t="b">
        <f aca="false">AND(NOT(ISBLANK(D7)),NOT(ISBLANK(F7)),NOT(ISBLANK(H7)),NOT(ISBLANK(I7)),NOT(ISBLANK(O7)),NOT(ISBLANK(Q7)),Q7&gt;=0,O7&gt;=0,H7&gt;=0,I7&gt;=0,G7&gt;0)</f>
        <v>0</v>
      </c>
      <c r="AE7" s="42" t="s">
        <v>51</v>
      </c>
      <c r="AF7" s="44" t="str">
        <f aca="false">IF($AD7=0,"Review",IF($H$3="US",(($H7-$I7-0.066667*($G7))/($G7*$M7)-($L7*$Q7))*$P7,(($H7-$I7-0.066667*($G7))/($G7*$M7)-($L7/8.696*$Q7))*$P7*37))</f>
        <v>Review</v>
      </c>
      <c r="AG7" s="45" t="str">
        <f aca="false">IF($AD7=0,"Review",IF($H$3="US",AA7/AB7*0.105*37,AA7/AB7))</f>
        <v>Review</v>
      </c>
      <c r="AH7" s="46" t="str">
        <f aca="false">IF($AD7=0,"",IF($H$3="US",AG7/60/60,AG7/24/60/60))</f>
        <v/>
      </c>
      <c r="AI7" s="47" t="str">
        <f aca="false">IF($AD7=0,"",IF($H$3="US",AA7/AB7*37/24/60/60,AA7/AB7/24/60/60))</f>
        <v/>
      </c>
      <c r="AJ7" s="48" t="str">
        <f aca="false">IF(AD7=0,"",IF(AF7=0,"",S7/R7))</f>
        <v/>
      </c>
      <c r="AK7" s="49" t="str">
        <f aca="false">IF(AD7=1,5%,"")</f>
        <v/>
      </c>
      <c r="AL7" s="49" t="str">
        <f aca="false">IF(AD7=1,(100*1.4)/(H7-I7)/100,"")</f>
        <v/>
      </c>
      <c r="AM7" s="49" t="str">
        <f aca="false">IF(AD7=1,IF(G7&gt;0,IF($H$3="US",0.1/AF7,(0.1*37)/AF7),0.1),"")</f>
        <v/>
      </c>
      <c r="AN7" s="49" t="str">
        <f aca="false">IF(AD7=1,SQRT(AK7*AK7+AL7*AL7+AM7*AM7),"")</f>
        <v/>
      </c>
      <c r="AO7" s="5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  <c r="IR7" s="51"/>
      <c r="IS7" s="51"/>
      <c r="IT7" s="51"/>
      <c r="IU7" s="51"/>
      <c r="IV7" s="51"/>
      <c r="IW7" s="51"/>
      <c r="IX7" s="51"/>
      <c r="IY7" s="51"/>
      <c r="IZ7" s="51"/>
      <c r="JA7" s="51"/>
      <c r="JB7" s="51"/>
      <c r="JC7" s="51"/>
      <c r="JD7" s="51"/>
      <c r="JE7" s="51"/>
      <c r="JF7" s="51"/>
      <c r="JG7" s="51"/>
      <c r="JH7" s="51"/>
      <c r="JI7" s="51"/>
      <c r="JJ7" s="51"/>
      <c r="JK7" s="51"/>
      <c r="JL7" s="51"/>
      <c r="JM7" s="51"/>
      <c r="JN7" s="51"/>
      <c r="JO7" s="51"/>
      <c r="JP7" s="51"/>
      <c r="JQ7" s="51"/>
      <c r="JR7" s="51"/>
      <c r="JS7" s="51"/>
      <c r="JT7" s="51"/>
      <c r="JU7" s="51"/>
      <c r="JV7" s="51"/>
      <c r="JW7" s="51"/>
      <c r="JX7" s="51"/>
      <c r="JY7" s="51"/>
      <c r="JZ7" s="51"/>
      <c r="KA7" s="51"/>
      <c r="KB7" s="51"/>
      <c r="KC7" s="51"/>
      <c r="KD7" s="51"/>
      <c r="KE7" s="51"/>
      <c r="KF7" s="51"/>
      <c r="KG7" s="51"/>
      <c r="KH7" s="51"/>
      <c r="KI7" s="51"/>
      <c r="KJ7" s="51"/>
      <c r="KK7" s="51"/>
      <c r="KL7" s="51"/>
      <c r="KM7" s="51"/>
      <c r="KN7" s="51"/>
      <c r="KO7" s="51"/>
      <c r="KP7" s="51"/>
      <c r="KQ7" s="51"/>
      <c r="KR7" s="51"/>
      <c r="KS7" s="51"/>
      <c r="KT7" s="51"/>
      <c r="KU7" s="51"/>
      <c r="KV7" s="51"/>
      <c r="KW7" s="51"/>
      <c r="KX7" s="51"/>
      <c r="KY7" s="51"/>
      <c r="KZ7" s="51"/>
      <c r="LA7" s="51"/>
      <c r="LB7" s="51"/>
      <c r="LC7" s="51"/>
      <c r="LD7" s="51"/>
      <c r="LE7" s="51"/>
      <c r="LF7" s="51"/>
      <c r="LG7" s="51"/>
      <c r="LH7" s="51"/>
      <c r="LI7" s="51"/>
      <c r="LJ7" s="51"/>
      <c r="LK7" s="51"/>
      <c r="LL7" s="51"/>
      <c r="LM7" s="51"/>
      <c r="LN7" s="51"/>
      <c r="LO7" s="51"/>
      <c r="LP7" s="51"/>
      <c r="LQ7" s="51"/>
      <c r="LR7" s="51"/>
      <c r="LS7" s="51"/>
      <c r="LT7" s="51"/>
      <c r="LU7" s="51"/>
      <c r="LV7" s="51"/>
      <c r="LW7" s="51"/>
      <c r="LX7" s="51"/>
      <c r="LY7" s="51"/>
      <c r="LZ7" s="51"/>
      <c r="MA7" s="51"/>
      <c r="MB7" s="51"/>
      <c r="MC7" s="51"/>
      <c r="MD7" s="51"/>
      <c r="ME7" s="51"/>
      <c r="MF7" s="51"/>
      <c r="MG7" s="51"/>
      <c r="MH7" s="51"/>
      <c r="MI7" s="51"/>
      <c r="MJ7" s="51"/>
      <c r="MK7" s="51"/>
      <c r="ML7" s="51"/>
      <c r="MM7" s="51"/>
      <c r="MN7" s="51"/>
      <c r="MO7" s="51"/>
      <c r="MP7" s="51"/>
      <c r="MQ7" s="51"/>
      <c r="MR7" s="51"/>
      <c r="MS7" s="51"/>
      <c r="MT7" s="51"/>
      <c r="MU7" s="51"/>
      <c r="MV7" s="51"/>
      <c r="MW7" s="51"/>
      <c r="MX7" s="51"/>
      <c r="MY7" s="51"/>
      <c r="MZ7" s="51"/>
      <c r="NA7" s="51"/>
      <c r="NB7" s="51"/>
      <c r="NC7" s="51"/>
      <c r="ND7" s="51"/>
      <c r="NE7" s="51"/>
      <c r="NF7" s="51"/>
      <c r="NG7" s="51"/>
      <c r="NH7" s="51"/>
      <c r="NI7" s="51"/>
      <c r="NJ7" s="51"/>
      <c r="NK7" s="51"/>
      <c r="NL7" s="51"/>
      <c r="NM7" s="51"/>
      <c r="NN7" s="51"/>
      <c r="NO7" s="51"/>
      <c r="NP7" s="51"/>
      <c r="NQ7" s="51"/>
      <c r="NR7" s="51"/>
      <c r="NS7" s="51"/>
      <c r="NT7" s="51"/>
      <c r="NU7" s="51"/>
      <c r="NV7" s="51"/>
      <c r="NW7" s="51"/>
      <c r="NX7" s="51"/>
      <c r="NY7" s="51"/>
      <c r="NZ7" s="51"/>
      <c r="OA7" s="51"/>
      <c r="OB7" s="51"/>
      <c r="OC7" s="51"/>
      <c r="OD7" s="51"/>
      <c r="OE7" s="51"/>
      <c r="OF7" s="51"/>
      <c r="OG7" s="51"/>
      <c r="OH7" s="51"/>
      <c r="OI7" s="51"/>
      <c r="OJ7" s="51"/>
      <c r="OK7" s="51"/>
      <c r="OL7" s="51"/>
      <c r="OM7" s="51"/>
      <c r="ON7" s="51"/>
      <c r="OO7" s="51"/>
      <c r="OP7" s="51"/>
      <c r="OQ7" s="51"/>
      <c r="OR7" s="51"/>
      <c r="OS7" s="51"/>
      <c r="OT7" s="51"/>
      <c r="OU7" s="51"/>
      <c r="OV7" s="51"/>
      <c r="OW7" s="51"/>
      <c r="OX7" s="51"/>
      <c r="OY7" s="51"/>
      <c r="OZ7" s="51"/>
      <c r="PA7" s="51"/>
      <c r="PB7" s="51"/>
      <c r="PC7" s="51"/>
      <c r="PD7" s="51"/>
      <c r="PE7" s="51"/>
      <c r="PF7" s="51"/>
      <c r="PG7" s="51"/>
      <c r="PH7" s="51"/>
      <c r="PI7" s="51"/>
      <c r="PJ7" s="51"/>
      <c r="PK7" s="51"/>
      <c r="PL7" s="51"/>
      <c r="PM7" s="51"/>
      <c r="PN7" s="51"/>
      <c r="PO7" s="51"/>
      <c r="PP7" s="51"/>
      <c r="PQ7" s="51"/>
      <c r="PR7" s="51"/>
      <c r="PS7" s="51"/>
      <c r="PT7" s="51"/>
      <c r="PU7" s="51"/>
      <c r="PV7" s="51"/>
      <c r="PW7" s="51"/>
      <c r="PX7" s="51"/>
      <c r="PY7" s="51"/>
      <c r="PZ7" s="51"/>
      <c r="QA7" s="51"/>
      <c r="QB7" s="51"/>
      <c r="QC7" s="51"/>
      <c r="QD7" s="51"/>
      <c r="QE7" s="51"/>
      <c r="QF7" s="51"/>
      <c r="QG7" s="51"/>
      <c r="QH7" s="51"/>
      <c r="QI7" s="51"/>
      <c r="QJ7" s="51"/>
      <c r="QK7" s="51"/>
      <c r="QL7" s="51"/>
      <c r="QM7" s="51"/>
      <c r="QN7" s="51"/>
      <c r="QO7" s="51"/>
      <c r="QP7" s="51"/>
      <c r="QQ7" s="51"/>
      <c r="QR7" s="51"/>
      <c r="QS7" s="51"/>
      <c r="QT7" s="51"/>
      <c r="QU7" s="51"/>
      <c r="QV7" s="51"/>
      <c r="QW7" s="51"/>
      <c r="QX7" s="51"/>
      <c r="QY7" s="51"/>
      <c r="QZ7" s="51"/>
      <c r="RA7" s="51"/>
      <c r="RB7" s="51"/>
      <c r="RC7" s="51"/>
      <c r="RD7" s="51"/>
      <c r="RE7" s="51"/>
      <c r="RF7" s="51"/>
      <c r="RG7" s="51"/>
      <c r="RH7" s="51"/>
      <c r="RI7" s="51"/>
      <c r="RJ7" s="51"/>
      <c r="RK7" s="51"/>
      <c r="RL7" s="51"/>
      <c r="RM7" s="51"/>
      <c r="RN7" s="51"/>
      <c r="RO7" s="51"/>
      <c r="RP7" s="51"/>
      <c r="RQ7" s="51"/>
      <c r="RR7" s="51"/>
      <c r="RS7" s="51"/>
      <c r="RT7" s="51"/>
      <c r="RU7" s="51"/>
      <c r="RV7" s="51"/>
      <c r="RW7" s="51"/>
      <c r="RX7" s="51"/>
      <c r="RY7" s="51"/>
      <c r="RZ7" s="51"/>
      <c r="SA7" s="51"/>
      <c r="SB7" s="51"/>
      <c r="SC7" s="51"/>
      <c r="SD7" s="51"/>
      <c r="SE7" s="51"/>
      <c r="SF7" s="51"/>
      <c r="SG7" s="51"/>
      <c r="SH7" s="51"/>
      <c r="SI7" s="51"/>
      <c r="SJ7" s="51"/>
      <c r="SK7" s="51"/>
      <c r="SL7" s="51"/>
      <c r="SM7" s="51"/>
      <c r="SN7" s="51"/>
      <c r="SO7" s="51"/>
      <c r="SP7" s="51"/>
      <c r="SQ7" s="51"/>
      <c r="SR7" s="51"/>
      <c r="SS7" s="51"/>
      <c r="ST7" s="51"/>
      <c r="SU7" s="51"/>
      <c r="SV7" s="51"/>
      <c r="SW7" s="51"/>
      <c r="SX7" s="51"/>
      <c r="SY7" s="51"/>
      <c r="SZ7" s="51"/>
      <c r="TA7" s="51"/>
      <c r="TB7" s="51"/>
      <c r="TC7" s="51"/>
      <c r="TD7" s="51"/>
      <c r="TE7" s="51"/>
      <c r="TF7" s="51"/>
      <c r="TG7" s="51"/>
      <c r="TH7" s="51"/>
      <c r="TI7" s="51"/>
      <c r="TJ7" s="51"/>
      <c r="TK7" s="51"/>
      <c r="TL7" s="51"/>
      <c r="TM7" s="51"/>
      <c r="TN7" s="51"/>
      <c r="TO7" s="51"/>
      <c r="TP7" s="51"/>
      <c r="TQ7" s="51"/>
      <c r="TR7" s="51"/>
      <c r="TS7" s="51"/>
      <c r="TT7" s="51"/>
      <c r="TU7" s="51"/>
      <c r="TV7" s="51"/>
      <c r="TW7" s="51"/>
      <c r="TX7" s="51"/>
      <c r="TY7" s="51"/>
      <c r="TZ7" s="51"/>
      <c r="UA7" s="51"/>
      <c r="UB7" s="51"/>
      <c r="UC7" s="51"/>
      <c r="UD7" s="51"/>
      <c r="UE7" s="51"/>
      <c r="UF7" s="51"/>
      <c r="UG7" s="51"/>
      <c r="UH7" s="51"/>
      <c r="UI7" s="51"/>
      <c r="UJ7" s="51"/>
      <c r="UK7" s="51"/>
      <c r="UL7" s="51"/>
      <c r="UM7" s="51"/>
      <c r="UN7" s="51"/>
      <c r="UO7" s="51"/>
      <c r="UP7" s="51"/>
      <c r="UQ7" s="51"/>
      <c r="UR7" s="51"/>
      <c r="US7" s="51"/>
      <c r="UT7" s="51"/>
      <c r="UU7" s="51"/>
      <c r="UV7" s="51"/>
      <c r="UW7" s="51"/>
      <c r="UX7" s="51"/>
      <c r="UY7" s="51"/>
      <c r="UZ7" s="51"/>
      <c r="VA7" s="51"/>
      <c r="VB7" s="51"/>
      <c r="VC7" s="51"/>
      <c r="VD7" s="51"/>
      <c r="VE7" s="51"/>
      <c r="VF7" s="51"/>
      <c r="VG7" s="51"/>
      <c r="VH7" s="51"/>
      <c r="VI7" s="51"/>
      <c r="VJ7" s="51"/>
      <c r="VK7" s="51"/>
      <c r="VL7" s="51"/>
      <c r="VM7" s="51"/>
      <c r="VN7" s="51"/>
      <c r="VO7" s="51"/>
      <c r="VP7" s="51"/>
      <c r="VQ7" s="51"/>
      <c r="VR7" s="51"/>
      <c r="VS7" s="51"/>
      <c r="VT7" s="51"/>
      <c r="VU7" s="51"/>
      <c r="VV7" s="51"/>
      <c r="VW7" s="51"/>
      <c r="VX7" s="51"/>
      <c r="VY7" s="51"/>
      <c r="VZ7" s="51"/>
      <c r="WA7" s="51"/>
      <c r="WB7" s="51"/>
      <c r="WC7" s="51"/>
      <c r="WD7" s="51"/>
      <c r="WE7" s="51"/>
      <c r="WF7" s="51"/>
      <c r="WG7" s="51"/>
      <c r="WH7" s="51"/>
      <c r="WI7" s="51"/>
      <c r="WJ7" s="51"/>
      <c r="WK7" s="51"/>
      <c r="WL7" s="51"/>
      <c r="WM7" s="51"/>
      <c r="WN7" s="51"/>
      <c r="WO7" s="51"/>
      <c r="WP7" s="51"/>
      <c r="WQ7" s="51"/>
      <c r="WR7" s="51"/>
      <c r="WS7" s="51"/>
      <c r="WT7" s="51"/>
      <c r="WU7" s="51"/>
      <c r="WV7" s="51"/>
      <c r="WW7" s="51"/>
      <c r="WX7" s="51"/>
      <c r="WY7" s="51"/>
      <c r="WZ7" s="51"/>
      <c r="XA7" s="51"/>
      <c r="XB7" s="51"/>
      <c r="XC7" s="51"/>
      <c r="XD7" s="51"/>
      <c r="XE7" s="51"/>
      <c r="XF7" s="51"/>
      <c r="XG7" s="51"/>
      <c r="XH7" s="51"/>
      <c r="XI7" s="51"/>
      <c r="XJ7" s="51"/>
      <c r="XK7" s="51"/>
      <c r="XL7" s="51"/>
      <c r="XM7" s="51"/>
      <c r="XN7" s="51"/>
      <c r="XO7" s="51"/>
      <c r="XP7" s="51"/>
      <c r="XQ7" s="51"/>
      <c r="XR7" s="51"/>
      <c r="XS7" s="51"/>
      <c r="XT7" s="51"/>
      <c r="XU7" s="51"/>
      <c r="XV7" s="51"/>
      <c r="XW7" s="51"/>
      <c r="XX7" s="51"/>
      <c r="XY7" s="51"/>
      <c r="XZ7" s="51"/>
      <c r="YA7" s="51"/>
      <c r="YB7" s="51"/>
      <c r="YC7" s="51"/>
      <c r="YD7" s="51"/>
      <c r="YE7" s="51"/>
      <c r="YF7" s="51"/>
      <c r="YG7" s="51"/>
      <c r="YH7" s="51"/>
      <c r="YI7" s="51"/>
      <c r="YJ7" s="51"/>
      <c r="YK7" s="51"/>
      <c r="YL7" s="51"/>
      <c r="YM7" s="51"/>
      <c r="YN7" s="51"/>
      <c r="YO7" s="51"/>
      <c r="YP7" s="51"/>
      <c r="YQ7" s="51"/>
      <c r="YR7" s="51"/>
      <c r="YS7" s="51"/>
      <c r="YT7" s="51"/>
      <c r="YU7" s="51"/>
      <c r="YV7" s="51"/>
      <c r="YW7" s="51"/>
      <c r="YX7" s="51"/>
      <c r="YY7" s="51"/>
      <c r="YZ7" s="51"/>
      <c r="ZA7" s="51"/>
      <c r="ZB7" s="51"/>
      <c r="ZC7" s="51"/>
      <c r="ZD7" s="51"/>
      <c r="ZE7" s="51"/>
      <c r="ZF7" s="51"/>
      <c r="ZG7" s="51"/>
      <c r="ZH7" s="51"/>
      <c r="ZI7" s="51"/>
      <c r="ZJ7" s="51"/>
      <c r="ZK7" s="51"/>
      <c r="ZL7" s="51"/>
      <c r="ZM7" s="51"/>
      <c r="ZN7" s="51"/>
      <c r="ZO7" s="51"/>
      <c r="ZP7" s="51"/>
      <c r="ZQ7" s="51"/>
      <c r="ZR7" s="51"/>
      <c r="ZS7" s="51"/>
      <c r="ZT7" s="51"/>
      <c r="ZU7" s="51"/>
      <c r="ZV7" s="51"/>
      <c r="ZW7" s="51"/>
      <c r="ZX7" s="51"/>
      <c r="ZY7" s="51"/>
      <c r="ZZ7" s="51"/>
      <c r="AAA7" s="51"/>
      <c r="AAB7" s="51"/>
      <c r="AAC7" s="51"/>
      <c r="AAD7" s="51"/>
      <c r="AAE7" s="51"/>
      <c r="AAF7" s="51"/>
      <c r="AAG7" s="51"/>
      <c r="AAH7" s="51"/>
      <c r="AAI7" s="51"/>
      <c r="AAJ7" s="51"/>
      <c r="AAK7" s="51"/>
      <c r="AAL7" s="51"/>
      <c r="AAM7" s="51"/>
      <c r="AAN7" s="51"/>
      <c r="AAO7" s="51"/>
      <c r="AAP7" s="51"/>
      <c r="AAQ7" s="51"/>
      <c r="AAR7" s="51"/>
      <c r="AAS7" s="51"/>
      <c r="AAT7" s="51"/>
      <c r="AAU7" s="51"/>
      <c r="AAV7" s="51"/>
      <c r="AAW7" s="51"/>
      <c r="AAX7" s="51"/>
      <c r="AAY7" s="51"/>
      <c r="AAZ7" s="51"/>
      <c r="ABA7" s="51"/>
      <c r="ABB7" s="51"/>
      <c r="ABC7" s="51"/>
      <c r="ABD7" s="51"/>
      <c r="ABE7" s="51"/>
      <c r="ABF7" s="51"/>
      <c r="ABG7" s="51"/>
      <c r="ABH7" s="51"/>
      <c r="ABI7" s="51"/>
      <c r="ABJ7" s="51"/>
      <c r="ABK7" s="51"/>
      <c r="ABL7" s="51"/>
      <c r="ABM7" s="51"/>
      <c r="ABN7" s="51"/>
      <c r="ABO7" s="51"/>
      <c r="ABP7" s="51"/>
      <c r="ABQ7" s="51"/>
      <c r="ABR7" s="51"/>
      <c r="ABS7" s="51"/>
      <c r="ABT7" s="51"/>
      <c r="ABU7" s="51"/>
      <c r="ABV7" s="51"/>
      <c r="ABW7" s="51"/>
      <c r="ABX7" s="51"/>
      <c r="ABY7" s="51"/>
      <c r="ABZ7" s="51"/>
      <c r="ACA7" s="51"/>
      <c r="ACB7" s="51"/>
      <c r="ACC7" s="51"/>
      <c r="ACD7" s="51"/>
      <c r="ACE7" s="51"/>
      <c r="ACF7" s="51"/>
      <c r="ACG7" s="51"/>
      <c r="ACH7" s="51"/>
      <c r="ACI7" s="51"/>
      <c r="ACJ7" s="51"/>
      <c r="ACK7" s="51"/>
      <c r="ACL7" s="51"/>
      <c r="ACM7" s="51"/>
      <c r="ACN7" s="51"/>
      <c r="ACO7" s="51"/>
      <c r="ACP7" s="51"/>
      <c r="ACQ7" s="51"/>
      <c r="ACR7" s="51"/>
      <c r="ACS7" s="51"/>
      <c r="ACT7" s="51"/>
      <c r="ACU7" s="51"/>
      <c r="ACV7" s="51"/>
      <c r="ACW7" s="51"/>
      <c r="ACX7" s="51"/>
      <c r="ACY7" s="51"/>
      <c r="ACZ7" s="51"/>
      <c r="ADA7" s="51"/>
      <c r="ADB7" s="51"/>
      <c r="ADC7" s="51"/>
      <c r="ADD7" s="51"/>
      <c r="ADE7" s="51"/>
      <c r="ADF7" s="51"/>
      <c r="ADG7" s="51"/>
      <c r="ADH7" s="51"/>
      <c r="ADI7" s="51"/>
      <c r="ADJ7" s="51"/>
      <c r="ADK7" s="51"/>
      <c r="ADL7" s="51"/>
      <c r="ADM7" s="51"/>
      <c r="ADN7" s="51"/>
      <c r="ADO7" s="51"/>
      <c r="ADP7" s="51"/>
      <c r="ADQ7" s="51"/>
      <c r="ADR7" s="51"/>
      <c r="ADS7" s="51"/>
      <c r="ADT7" s="51"/>
      <c r="ADU7" s="51"/>
      <c r="ADV7" s="51"/>
      <c r="ADW7" s="51"/>
      <c r="ADX7" s="51"/>
      <c r="ADY7" s="51"/>
      <c r="ADZ7" s="51"/>
      <c r="AEA7" s="51"/>
      <c r="AEB7" s="51"/>
      <c r="AEC7" s="51"/>
      <c r="AED7" s="51"/>
      <c r="AEE7" s="51"/>
      <c r="AEF7" s="51"/>
      <c r="AEG7" s="51"/>
      <c r="AEH7" s="51"/>
      <c r="AEI7" s="51"/>
      <c r="AEJ7" s="51"/>
      <c r="AEK7" s="51"/>
      <c r="AEL7" s="51"/>
      <c r="AEM7" s="51"/>
      <c r="AEN7" s="51"/>
      <c r="AEO7" s="51"/>
      <c r="AEP7" s="51"/>
      <c r="AEQ7" s="51"/>
      <c r="AER7" s="51"/>
      <c r="AES7" s="51"/>
      <c r="AET7" s="51"/>
      <c r="AEU7" s="51"/>
      <c r="AEV7" s="51"/>
      <c r="AEW7" s="51"/>
      <c r="AEX7" s="51"/>
      <c r="AEY7" s="51"/>
      <c r="AEZ7" s="51"/>
      <c r="AFA7" s="51"/>
      <c r="AFB7" s="51"/>
      <c r="AFC7" s="51"/>
      <c r="AFD7" s="51"/>
      <c r="AFE7" s="51"/>
      <c r="AFF7" s="51"/>
      <c r="AFG7" s="51"/>
      <c r="AFH7" s="51"/>
      <c r="AFI7" s="51"/>
      <c r="AFJ7" s="51"/>
      <c r="AFK7" s="51"/>
      <c r="AFL7" s="51"/>
      <c r="AFM7" s="51"/>
      <c r="AFN7" s="51"/>
      <c r="AFO7" s="51"/>
      <c r="AFP7" s="51"/>
      <c r="AFQ7" s="51"/>
      <c r="AFR7" s="51"/>
      <c r="AFS7" s="51"/>
      <c r="AFT7" s="51"/>
      <c r="AFU7" s="51"/>
      <c r="AFV7" s="51"/>
      <c r="AFW7" s="51"/>
      <c r="AFX7" s="51"/>
      <c r="AFY7" s="51"/>
      <c r="AFZ7" s="51"/>
      <c r="AGA7" s="51"/>
      <c r="AGB7" s="51"/>
      <c r="AGC7" s="51"/>
      <c r="AGD7" s="51"/>
      <c r="AGE7" s="51"/>
      <c r="AGF7" s="51"/>
      <c r="AGG7" s="51"/>
      <c r="AGH7" s="51"/>
      <c r="AGI7" s="51"/>
      <c r="AGJ7" s="51"/>
      <c r="AGK7" s="51"/>
      <c r="AGL7" s="51"/>
      <c r="AGM7" s="51"/>
      <c r="AGN7" s="51"/>
      <c r="AGO7" s="51"/>
      <c r="AGP7" s="51"/>
      <c r="AGQ7" s="51"/>
      <c r="AGR7" s="51"/>
      <c r="AGS7" s="51"/>
      <c r="AGT7" s="51"/>
      <c r="AGU7" s="51"/>
      <c r="AGV7" s="51"/>
      <c r="AGW7" s="51"/>
      <c r="AGX7" s="51"/>
      <c r="AGY7" s="51"/>
      <c r="AGZ7" s="51"/>
      <c r="AHA7" s="51"/>
      <c r="AHB7" s="51"/>
      <c r="AHC7" s="51"/>
      <c r="AHD7" s="51"/>
      <c r="AHE7" s="51"/>
      <c r="AHF7" s="51"/>
      <c r="AHG7" s="51"/>
      <c r="AHH7" s="51"/>
      <c r="AHI7" s="51"/>
      <c r="AHJ7" s="51"/>
      <c r="AHK7" s="51"/>
      <c r="AHL7" s="51"/>
      <c r="AHM7" s="51"/>
      <c r="AHN7" s="51"/>
      <c r="AHO7" s="51"/>
      <c r="AHP7" s="51"/>
      <c r="AHQ7" s="51"/>
      <c r="AHR7" s="51"/>
      <c r="AHS7" s="51"/>
      <c r="AHT7" s="51"/>
      <c r="AHU7" s="51"/>
      <c r="AHV7" s="51"/>
      <c r="AHW7" s="51"/>
      <c r="AHX7" s="51"/>
      <c r="AHY7" s="51"/>
      <c r="AHZ7" s="51"/>
      <c r="AIA7" s="51"/>
      <c r="AIB7" s="51"/>
      <c r="AIC7" s="51"/>
      <c r="AID7" s="51"/>
      <c r="AIE7" s="51"/>
      <c r="AIF7" s="51"/>
      <c r="AIG7" s="51"/>
      <c r="AIH7" s="51"/>
      <c r="AII7" s="51"/>
      <c r="AIJ7" s="51"/>
      <c r="AIK7" s="51"/>
      <c r="AIL7" s="51"/>
      <c r="AIM7" s="51"/>
      <c r="AIN7" s="51"/>
      <c r="AIO7" s="51"/>
      <c r="AIP7" s="51"/>
      <c r="AIQ7" s="51"/>
      <c r="AIR7" s="51"/>
      <c r="AIS7" s="51"/>
      <c r="AIT7" s="51"/>
      <c r="AIU7" s="51"/>
      <c r="AIV7" s="51"/>
      <c r="AIW7" s="51"/>
      <c r="AIX7" s="51"/>
      <c r="AIY7" s="51"/>
      <c r="AIZ7" s="51"/>
      <c r="AJA7" s="51"/>
      <c r="AJB7" s="51"/>
      <c r="AJC7" s="51"/>
      <c r="AJD7" s="51"/>
      <c r="AJE7" s="51"/>
      <c r="AJF7" s="51"/>
      <c r="AJG7" s="51"/>
      <c r="AJH7" s="51"/>
      <c r="AJI7" s="51"/>
      <c r="AJJ7" s="51"/>
      <c r="AJK7" s="51"/>
      <c r="AJL7" s="51"/>
      <c r="AJM7" s="51"/>
      <c r="AJN7" s="51"/>
      <c r="AJO7" s="51"/>
      <c r="AJP7" s="51"/>
      <c r="AJQ7" s="51"/>
      <c r="AJR7" s="51"/>
      <c r="AJS7" s="51"/>
      <c r="AJT7" s="51"/>
      <c r="AJU7" s="51"/>
      <c r="AJV7" s="51"/>
      <c r="AJW7" s="51"/>
      <c r="AJX7" s="51"/>
      <c r="AJY7" s="51"/>
      <c r="AJZ7" s="51"/>
      <c r="AKA7" s="51"/>
      <c r="AKB7" s="51"/>
      <c r="AKC7" s="51"/>
      <c r="AKD7" s="51"/>
      <c r="AKE7" s="51"/>
      <c r="AKF7" s="51"/>
      <c r="AKG7" s="51"/>
      <c r="AKH7" s="51"/>
      <c r="AKI7" s="51"/>
      <c r="AKJ7" s="51"/>
      <c r="AKK7" s="51"/>
      <c r="AKL7" s="51"/>
      <c r="AKM7" s="51"/>
      <c r="AKN7" s="51"/>
      <c r="AKO7" s="51"/>
      <c r="AKP7" s="51"/>
      <c r="AKQ7" s="51"/>
      <c r="AKR7" s="51"/>
      <c r="AKS7" s="51"/>
      <c r="AKT7" s="51"/>
      <c r="AKU7" s="51"/>
      <c r="AKV7" s="51"/>
      <c r="AKW7" s="51"/>
      <c r="AKX7" s="51"/>
      <c r="AKY7" s="51"/>
      <c r="AKZ7" s="51"/>
      <c r="ALA7" s="51"/>
      <c r="ALB7" s="51"/>
      <c r="ALC7" s="51"/>
      <c r="ALD7" s="51"/>
      <c r="ALE7" s="51"/>
      <c r="ALF7" s="51"/>
      <c r="ALG7" s="51"/>
      <c r="ALH7" s="51"/>
      <c r="ALI7" s="51"/>
      <c r="ALJ7" s="51"/>
      <c r="ALK7" s="51"/>
      <c r="ALL7" s="51"/>
      <c r="ALM7" s="51"/>
      <c r="ALN7" s="51"/>
      <c r="ALO7" s="51"/>
      <c r="ALP7" s="51"/>
      <c r="ALQ7" s="51"/>
      <c r="ALR7" s="51"/>
      <c r="ALS7" s="51"/>
      <c r="ALT7" s="51"/>
      <c r="ALU7" s="51"/>
      <c r="ALV7" s="51"/>
      <c r="ALW7" s="51"/>
      <c r="ALX7" s="51"/>
      <c r="ALY7" s="51"/>
      <c r="ALZ7" s="51"/>
      <c r="AMA7" s="51"/>
    </row>
    <row r="8" customFormat="false" ht="19.35" hidden="false" customHeight="false" outlineLevel="0" collapsed="false">
      <c r="A8" s="26"/>
      <c r="B8" s="26"/>
      <c r="C8" s="27"/>
      <c r="D8" s="28"/>
      <c r="E8" s="27"/>
      <c r="F8" s="28"/>
      <c r="G8" s="29" t="str">
        <f aca="false">IF(OR(ISBLANK(C8),ISBLANK(D8),ISBLANK(E8),ISBLANK(F8)),"",(E8+F8)-(C8+D8))</f>
        <v/>
      </c>
      <c r="H8" s="30"/>
      <c r="I8" s="31"/>
      <c r="J8" s="32" t="n">
        <f aca="false">IF(N8="SST",0.314473,IF(N8="SLT",0.031243,IF(N8="LST",0.124228,IF(N8="LLT",0.010189,IF(N8="LST-OO",0.074671,IF(N8="LLT-OO",0.011965,IF(N8="LMT-OO",0.013497,IF(N8="HST",7.2954,IF(N8="HLT",0.60795)))))))))</f>
        <v>0</v>
      </c>
      <c r="K8" s="32" t="n">
        <f aca="false">IF(N8="SST",0.260619,IF(N8="SLT",0.02188,IF(N8="LST",0.040676,IF(N8="LLT",0.003372,IF(N8="LST-OO",0.037557,IF(N8="LLT-OO",0.002079,IF(N8="LMT-OO",0.012499,IF(N8="HST",0.004293,IF(N8="HLT",0.0003578)))))))))</f>
        <v>0</v>
      </c>
      <c r="L8" s="29" t="n">
        <f aca="false">IF(N8="SST",0.087,IF(N8="SLT",0.087,IF(N8="LST",0.12,IF(N8="LLT",0.12,IF(N8="LST-OO",0.12,IF(N8="LLT-OO",0.12,IF(N8="LMT-OO",0.12,IF(N8="HST",0.07,IF(N8="HLT",0.07)))))))))</f>
        <v>0</v>
      </c>
      <c r="M8" s="33" t="str">
        <f aca="false">IF(ISBLANK(N8),"",IF(N8="HST",J8+K8*((I8+H8)/2),IF(N8="HLT",J8+K8*((I8+H8)/2),J8+K8*LN((I8+H8)/2))))</f>
        <v/>
      </c>
      <c r="N8" s="31"/>
      <c r="O8" s="31"/>
      <c r="P8" s="34" t="n">
        <f aca="false">IF($H$3="US",IF(LEFT(N8,1)="S",IF(O8&lt;=4000,1,IF(O8&gt;4000,0.79+(6*O8/100000))),IF(LEFT(N8,1)="L",IF(O8&lt;=200,1,IF(O8&gt;200,1.005+(4.5526*O8/100000))),IF(LEFT(N8,1)="H",1))),IF($H$3="SI",IF(LEFT(N8,1)="S",IF(O8&lt;=1219.51,1,IF(O8&gt;1219.51,0.79+(6*(O8*3.28)/100000))),IF(LEFT(N8,1)="L",IF(O8&lt;=60.98,1,IF(O8&gt;60.98,1.005+(4.5526*(O8*3.28)/100000))),IF(LEFT(N8,1)="H",1)))))</f>
        <v>0</v>
      </c>
      <c r="Q8" s="35"/>
      <c r="R8" s="36" t="str">
        <f aca="false">IF(AF8&lt;0,0,IF($AD8=0,"Review",IF($H$3="US",(($H8-$I8-0.066667*($G8))/($G8*$M8)-($L8*$Q8))*$P8,(($H8-$I8-0.066667*($G8))/($G8*$M8)-($L8/8.696*$Q8))*$P8*37)))</f>
        <v>Review</v>
      </c>
      <c r="S8" s="37" t="str">
        <f aca="false">IF(R8="Review","",IF(R8=0,"",(SQRT(SUMSQ((5),(100*1.4/(H8-I8)),(100*IF($E$3="US",0.1,0.1*37)/R8)))/100)*R8))</f>
        <v/>
      </c>
      <c r="T8" s="38" t="str">
        <f aca="false">IF(R8="Review","",IF(R8=0,"",S8/R8))</f>
        <v/>
      </c>
      <c r="U8" s="39" t="n">
        <v>0.1814</v>
      </c>
      <c r="V8" s="40" t="n">
        <v>0.00096</v>
      </c>
      <c r="W8" s="41" t="e">
        <f aca="false">U8*G8</f>
        <v>#VALUE!</v>
      </c>
      <c r="X8" s="41" t="e">
        <f aca="false">EXP(-W8)</f>
        <v>#VALUE!</v>
      </c>
      <c r="Y8" s="41" t="e">
        <f aca="false">1-X8</f>
        <v>#VALUE!</v>
      </c>
      <c r="Z8" s="41" t="e">
        <f aca="false">1-(Y8/W8)</f>
        <v>#VALUE!</v>
      </c>
      <c r="AA8" s="41" t="e">
        <f aca="false">(R8*U8*V8)/Z8</f>
        <v>#VALUE!</v>
      </c>
      <c r="AB8" s="40" t="n">
        <v>0.01887</v>
      </c>
      <c r="AC8" s="42" t="s">
        <v>50</v>
      </c>
      <c r="AD8" s="43" t="b">
        <f aca="false">AND(NOT(ISBLANK(D8)),NOT(ISBLANK(F8)),NOT(ISBLANK(H8)),NOT(ISBLANK(I8)),NOT(ISBLANK(O8)),NOT(ISBLANK(Q8)),Q8&gt;=0,O8&gt;=0,H8&gt;=0,I8&gt;=0,G8&gt;0)</f>
        <v>0</v>
      </c>
      <c r="AE8" s="42" t="s">
        <v>51</v>
      </c>
      <c r="AF8" s="44" t="str">
        <f aca="false">IF($AD8=0,"Review",IF($H$3="US",(($H8-$I8-0.066667*($G8))/($G8*$M8)-($L8*$Q8))*$P8,(($H8-$I8-0.066667*($G8))/($G8*$M8)-($L8/8.696*$Q8))*$P8*37))</f>
        <v>Review</v>
      </c>
      <c r="AG8" s="45" t="str">
        <f aca="false">IF($AD8=0,"Review",IF($H$3="US",AA8/AB8*0.105*37,AA8/AB8))</f>
        <v>Review</v>
      </c>
      <c r="AH8" s="46" t="str">
        <f aca="false">IF($AD8=0,"",IF($H$3="US",AG8/60/60,AG8/24/60/60))</f>
        <v/>
      </c>
      <c r="AI8" s="47" t="str">
        <f aca="false">IF($AD8=0,"",IF($H$3="US",AA8/AB8*37/24/60/60,AA8/AB8/24/60/60))</f>
        <v/>
      </c>
      <c r="AJ8" s="48" t="str">
        <f aca="false">IF(AD8=0,"",IF(AF8=0,"",S8/R8))</f>
        <v/>
      </c>
      <c r="AK8" s="49" t="str">
        <f aca="false">IF(AD8=1,5%,"")</f>
        <v/>
      </c>
      <c r="AL8" s="49" t="str">
        <f aca="false">IF(AD8=1,(100*1.4)/(H8-I8)/100,"")</f>
        <v/>
      </c>
      <c r="AM8" s="49" t="str">
        <f aca="false">IF(AD8=1,IF(G8&gt;0,IF($H$3="US",0.1/AF8,(0.1*37)/AF8),0.1),"")</f>
        <v/>
      </c>
      <c r="AN8" s="49" t="str">
        <f aca="false">IF(AD8=1,SQRT(AK8*AK8+AL8*AL8+AM8*AM8),"")</f>
        <v/>
      </c>
      <c r="AO8" s="55"/>
    </row>
    <row r="9" customFormat="false" ht="19.35" hidden="false" customHeight="false" outlineLevel="0" collapsed="false">
      <c r="A9" s="26"/>
      <c r="B9" s="26"/>
      <c r="C9" s="27"/>
      <c r="D9" s="28"/>
      <c r="E9" s="27"/>
      <c r="F9" s="28"/>
      <c r="G9" s="29" t="str">
        <f aca="false">IF(OR(ISBLANK(C9),ISBLANK(D9),ISBLANK(E9),ISBLANK(F9)),"",(E9+F9)-(C9+D9))</f>
        <v/>
      </c>
      <c r="H9" s="30"/>
      <c r="I9" s="31"/>
      <c r="J9" s="32" t="n">
        <f aca="false">IF(N9="SST",0.314473,IF(N9="SLT",0.031243,IF(N9="LST",0.124228,IF(N9="LLT",0.010189,IF(N9="LST-OO",0.074671,IF(N9="LLT-OO",0.011965,IF(N9="LMT-OO",0.013497,IF(N9="HST",7.2954,IF(N9="HLT",0.60795)))))))))</f>
        <v>0</v>
      </c>
      <c r="K9" s="32" t="n">
        <f aca="false">IF(N9="SST",0.260619,IF(N9="SLT",0.02188,IF(N9="LST",0.040676,IF(N9="LLT",0.003372,IF(N9="LST-OO",0.037557,IF(N9="LLT-OO",0.002079,IF(N9="LMT-OO",0.012499,IF(N9="HST",0.004293,IF(N9="HLT",0.0003578)))))))))</f>
        <v>0</v>
      </c>
      <c r="L9" s="29" t="n">
        <f aca="false">IF(N9="SST",0.087,IF(N9="SLT",0.087,IF(N9="LST",0.12,IF(N9="LLT",0.12,IF(N9="LST-OO",0.12,IF(N9="LLT-OO",0.12,IF(N9="LMT-OO",0.12,IF(N9="HST",0.07,IF(N9="HLT",0.07)))))))))</f>
        <v>0</v>
      </c>
      <c r="M9" s="33" t="str">
        <f aca="false">IF(ISBLANK(N9),"",IF(N9="HST",J9+K9*((I9+H9)/2),IF(N9="HLT",J9+K9*((I9+H9)/2),J9+K9*LN((I9+H9)/2))))</f>
        <v/>
      </c>
      <c r="N9" s="31"/>
      <c r="O9" s="31"/>
      <c r="P9" s="34" t="n">
        <f aca="false">IF($H$3="US",IF(LEFT(N9,1)="S",IF(O9&lt;=4000,1,IF(O9&gt;4000,0.79+(6*O9/100000))),IF(LEFT(N9,1)="L",IF(O9&lt;=200,1,IF(O9&gt;200,1.005+(4.5526*O9/100000))),IF(LEFT(N9,1)="H",1))),IF($H$3="SI",IF(LEFT(N9,1)="S",IF(O9&lt;=1219.51,1,IF(O9&gt;1219.51,0.79+(6*(O9*3.28)/100000))),IF(LEFT(N9,1)="L",IF(O9&lt;=60.98,1,IF(O9&gt;60.98,1.005+(4.5526*(O9*3.28)/100000))),IF(LEFT(N9,1)="H",1)))))</f>
        <v>0</v>
      </c>
      <c r="Q9" s="35"/>
      <c r="R9" s="36" t="str">
        <f aca="false">IF(AF9&lt;0,0,IF($AD9=0,"Review",IF($H$3="US",(($H9-$I9-0.066667*($G9))/($G9*$M9)-($L9*$Q9))*$P9,(($H9-$I9-0.066667*($G9))/($G9*$M9)-($L9/8.696*$Q9))*$P9*37)))</f>
        <v>Review</v>
      </c>
      <c r="S9" s="37" t="str">
        <f aca="false">IF(R9="Review","",IF(R9=0,"",(SQRT(SUMSQ((5),(100*1.4/(H9-I9)),(100*IF($E$3="US",0.1,0.1*37)/R9)))/100)*R9))</f>
        <v/>
      </c>
      <c r="T9" s="38" t="str">
        <f aca="false">IF(R9="Review","",IF(R9=0,"",S9/R9))</f>
        <v/>
      </c>
      <c r="U9" s="39" t="n">
        <v>0.1814</v>
      </c>
      <c r="V9" s="40" t="n">
        <v>0.00096</v>
      </c>
      <c r="W9" s="41" t="e">
        <f aca="false">U9*G9</f>
        <v>#VALUE!</v>
      </c>
      <c r="X9" s="41" t="e">
        <f aca="false">EXP(-W9)</f>
        <v>#VALUE!</v>
      </c>
      <c r="Y9" s="41" t="e">
        <f aca="false">1-X9</f>
        <v>#VALUE!</v>
      </c>
      <c r="Z9" s="41" t="e">
        <f aca="false">1-(Y9/W9)</f>
        <v>#VALUE!</v>
      </c>
      <c r="AA9" s="41" t="e">
        <f aca="false">(R9*U9*V9)/Z9</f>
        <v>#VALUE!</v>
      </c>
      <c r="AB9" s="40" t="n">
        <v>0.01887</v>
      </c>
      <c r="AC9" s="42" t="s">
        <v>50</v>
      </c>
      <c r="AD9" s="43" t="b">
        <f aca="false">AND(NOT(ISBLANK(D9)),NOT(ISBLANK(F9)),NOT(ISBLANK(H9)),NOT(ISBLANK(I9)),NOT(ISBLANK(O9)),NOT(ISBLANK(Q9)),Q9&gt;=0,O9&gt;=0,H9&gt;=0,I9&gt;=0,G9&gt;0)</f>
        <v>0</v>
      </c>
      <c r="AE9" s="42" t="s">
        <v>51</v>
      </c>
      <c r="AF9" s="44" t="str">
        <f aca="false">IF($AD9=0,"Review",IF($H$3="US",(($H9-$I9-0.066667*($G9))/($G9*$M9)-($L9*$Q9))*$P9,(($H9-$I9-0.066667*($G9))/($G9*$M9)-($L9/8.696*$Q9))*$P9*37))</f>
        <v>Review</v>
      </c>
      <c r="AG9" s="45" t="str">
        <f aca="false">IF($AD9=0,"Review",IF($H$3="US",AA9/AB9*0.105*37,AA9/AB9))</f>
        <v>Review</v>
      </c>
      <c r="AH9" s="46" t="str">
        <f aca="false">IF($AD9=0,"",IF($H$3="US",AG9/60/60,AG9/24/60/60))</f>
        <v/>
      </c>
      <c r="AI9" s="47" t="str">
        <f aca="false">IF($AD9=0,"",IF($H$3="US",AA9/AB9*37/24/60/60,AA9/AB9/24/60/60))</f>
        <v/>
      </c>
      <c r="AJ9" s="48" t="str">
        <f aca="false">IF(AD9=0,"",IF(AF9=0,"",S9/R9))</f>
        <v/>
      </c>
      <c r="AK9" s="49" t="str">
        <f aca="false">IF(AD9=1,5%,"")</f>
        <v/>
      </c>
      <c r="AL9" s="49" t="str">
        <f aca="false">IF(AD9=1,(100*1.4)/(H9-I9)/100,"")</f>
        <v/>
      </c>
      <c r="AM9" s="49" t="str">
        <f aca="false">IF(AD9=1,IF(G9&gt;0,IF($H$3="US",0.1/AF9,(0.1*37)/AF9),0.1),"")</f>
        <v/>
      </c>
      <c r="AN9" s="49" t="str">
        <f aca="false">IF(AD9=1,SQRT(AK9*AK9+AL9*AL9+AM9*AM9),"")</f>
        <v/>
      </c>
      <c r="AO9" s="55"/>
    </row>
    <row r="10" customFormat="false" ht="19.35" hidden="false" customHeight="false" outlineLevel="0" collapsed="false">
      <c r="A10" s="26"/>
      <c r="B10" s="26"/>
      <c r="C10" s="27"/>
      <c r="D10" s="28"/>
      <c r="E10" s="27"/>
      <c r="F10" s="28"/>
      <c r="G10" s="29" t="str">
        <f aca="false">IF(OR(ISBLANK(C10),ISBLANK(D10),ISBLANK(E10),ISBLANK(F10)),"",(E10+F10)-(C10+D10))</f>
        <v/>
      </c>
      <c r="H10" s="30"/>
      <c r="I10" s="31"/>
      <c r="J10" s="32" t="n">
        <f aca="false">IF(N10="SST",0.314473,IF(N10="SLT",0.031243,IF(N10="LST",0.124228,IF(N10="LLT",0.010189,IF(N10="LST-OO",0.074671,IF(N10="LLT-OO",0.011965,IF(N10="LMT-OO",0.013497,IF(N10="HST",7.2954,IF(N10="HLT",0.60795)))))))))</f>
        <v>0</v>
      </c>
      <c r="K10" s="32" t="n">
        <f aca="false">IF(N10="SST",0.260619,IF(N10="SLT",0.02188,IF(N10="LST",0.040676,IF(N10="LLT",0.003372,IF(N10="LST-OO",0.037557,IF(N10="LLT-OO",0.002079,IF(N10="LMT-OO",0.012499,IF(N10="HST",0.004293,IF(N10="HLT",0.0003578)))))))))</f>
        <v>0</v>
      </c>
      <c r="L10" s="29" t="n">
        <f aca="false">IF(N10="SST",0.087,IF(N10="SLT",0.087,IF(N10="LST",0.12,IF(N10="LLT",0.12,IF(N10="LST-OO",0.12,IF(N10="LLT-OO",0.12,IF(N10="LMT-OO",0.12,IF(N10="HST",0.07,IF(N10="HLT",0.07)))))))))</f>
        <v>0</v>
      </c>
      <c r="M10" s="33" t="str">
        <f aca="false">IF(ISBLANK(N10),"",IF(N10="HST",J10+K10*((I10+H10)/2),IF(N10="HLT",J10+K10*((I10+H10)/2),J10+K10*LN((I10+H10)/2))))</f>
        <v/>
      </c>
      <c r="N10" s="31"/>
      <c r="O10" s="31"/>
      <c r="P10" s="34" t="n">
        <f aca="false">IF($H$3="US",IF(LEFT(N10,1)="S",IF(O10&lt;=4000,1,IF(O10&gt;4000,0.79+(6*O10/100000))),IF(LEFT(N10,1)="L",IF(O10&lt;=200,1,IF(O10&gt;200,1.005+(4.5526*O10/100000))),IF(LEFT(N10,1)="H",1))),IF($H$3="SI",IF(LEFT(N10,1)="S",IF(O10&lt;=1219.51,1,IF(O10&gt;1219.51,0.79+(6*(O10*3.28)/100000))),IF(LEFT(N10,1)="L",IF(O10&lt;=60.98,1,IF(O10&gt;60.98,1.005+(4.5526*(O10*3.28)/100000))),IF(LEFT(N10,1)="H",1)))))</f>
        <v>0</v>
      </c>
      <c r="Q10" s="35"/>
      <c r="R10" s="36" t="str">
        <f aca="false">IF(AF10&lt;0,0,IF($AD10=0,"Review",IF($H$3="US",(($H10-$I10-0.066667*($G10))/($G10*$M10)-($L10*$Q10))*$P10,(($H10-$I10-0.066667*($G10))/($G10*$M10)-($L10/8.696*$Q10))*$P10*37)))</f>
        <v>Review</v>
      </c>
      <c r="S10" s="37" t="str">
        <f aca="false">IF(R10="Review","",IF(R10=0,"",(SQRT(SUMSQ((5),(100*1.4/(H10-I10)),(100*IF($E$3="US",0.1,0.1*37)/R10)))/100)*R10))</f>
        <v/>
      </c>
      <c r="T10" s="38" t="str">
        <f aca="false">IF(R10="Review","",IF(R10=0,"",S10/R10))</f>
        <v/>
      </c>
      <c r="U10" s="39" t="n">
        <v>0.1814</v>
      </c>
      <c r="V10" s="40" t="n">
        <v>0.00096</v>
      </c>
      <c r="W10" s="41" t="e">
        <f aca="false">U10*G10</f>
        <v>#VALUE!</v>
      </c>
      <c r="X10" s="41" t="e">
        <f aca="false">EXP(-W10)</f>
        <v>#VALUE!</v>
      </c>
      <c r="Y10" s="41" t="e">
        <f aca="false">1-X10</f>
        <v>#VALUE!</v>
      </c>
      <c r="Z10" s="41" t="e">
        <f aca="false">1-(Y10/W10)</f>
        <v>#VALUE!</v>
      </c>
      <c r="AA10" s="41" t="e">
        <f aca="false">(R10*U10*V10)/Z10</f>
        <v>#VALUE!</v>
      </c>
      <c r="AB10" s="40" t="n">
        <v>0.01887</v>
      </c>
      <c r="AC10" s="42" t="s">
        <v>50</v>
      </c>
      <c r="AD10" s="43" t="b">
        <f aca="false">AND(NOT(ISBLANK(D10)),NOT(ISBLANK(F10)),NOT(ISBLANK(H10)),NOT(ISBLANK(I10)),NOT(ISBLANK(O10)),NOT(ISBLANK(Q10)),Q10&gt;=0,O10&gt;=0,H10&gt;=0,I10&gt;=0,G10&gt;0)</f>
        <v>0</v>
      </c>
      <c r="AE10" s="42" t="s">
        <v>51</v>
      </c>
      <c r="AF10" s="44" t="str">
        <f aca="false">IF($AD10=0,"Review",IF($H$3="US",(($H10-$I10-0.066667*($G10))/($G10*$M10)-($L10*$Q10))*$P10,(($H10-$I10-0.066667*($G10))/($G10*$M10)-($L10/8.696*$Q10))*$P10*37))</f>
        <v>Review</v>
      </c>
      <c r="AG10" s="45" t="str">
        <f aca="false">IF($AD10=0,"Review",IF($H$3="US",AA10/AB10*0.105*37,AA10/AB10))</f>
        <v>Review</v>
      </c>
      <c r="AH10" s="46" t="str">
        <f aca="false">IF($AD10=0,"",IF($H$3="US",AG10/60/60,AG10/24/60/60))</f>
        <v/>
      </c>
      <c r="AI10" s="47" t="str">
        <f aca="false">IF($AD10=0,"",IF($H$3="US",AA10/AB10*37/24/60/60,AA10/AB10/24/60/60))</f>
        <v/>
      </c>
      <c r="AJ10" s="48" t="str">
        <f aca="false">IF(AD10=0,"",IF(AF10=0,"",S10/R10))</f>
        <v/>
      </c>
      <c r="AK10" s="49" t="str">
        <f aca="false">IF(AD10=1,5%,"")</f>
        <v/>
      </c>
      <c r="AL10" s="49" t="str">
        <f aca="false">IF(AD10=1,(100*1.4)/(H10-I10)/100,"")</f>
        <v/>
      </c>
      <c r="AM10" s="49" t="str">
        <f aca="false">IF(AD10=1,IF(G10&gt;0,IF($H$3="US",0.1/AF10,(0.1*37)/AF10),0.1),"")</f>
        <v/>
      </c>
      <c r="AN10" s="49" t="str">
        <f aca="false">IF(AD10=1,SQRT(AK10*AK10+AL10*AL10+AM10*AM10),"")</f>
        <v/>
      </c>
      <c r="AO10" s="55"/>
    </row>
    <row r="11" customFormat="false" ht="19.35" hidden="false" customHeight="false" outlineLevel="0" collapsed="false">
      <c r="A11" s="26"/>
      <c r="B11" s="26"/>
      <c r="C11" s="27"/>
      <c r="D11" s="28"/>
      <c r="E11" s="27"/>
      <c r="F11" s="28"/>
      <c r="G11" s="29" t="str">
        <f aca="false">IF(OR(ISBLANK(C11),ISBLANK(D11),ISBLANK(E11),ISBLANK(F11)),"",(E11+F11)-(C11+D11))</f>
        <v/>
      </c>
      <c r="H11" s="30"/>
      <c r="I11" s="31"/>
      <c r="J11" s="32" t="n">
        <f aca="false">IF(N11="SST",0.314473,IF(N11="SLT",0.031243,IF(N11="LST",0.124228,IF(N11="LLT",0.010189,IF(N11="LST-OO",0.074671,IF(N11="LLT-OO",0.011965,IF(N11="LMT-OO",0.013497,IF(N11="HST",7.2954,IF(N11="HLT",0.60795)))))))))</f>
        <v>0</v>
      </c>
      <c r="K11" s="32" t="n">
        <f aca="false">IF(N11="SST",0.260619,IF(N11="SLT",0.02188,IF(N11="LST",0.040676,IF(N11="LLT",0.003372,IF(N11="LST-OO",0.037557,IF(N11="LLT-OO",0.002079,IF(N11="LMT-OO",0.012499,IF(N11="HST",0.004293,IF(N11="HLT",0.0003578)))))))))</f>
        <v>0</v>
      </c>
      <c r="L11" s="29" t="n">
        <f aca="false">IF(N11="SST",0.087,IF(N11="SLT",0.087,IF(N11="LST",0.12,IF(N11="LLT",0.12,IF(N11="LST-OO",0.12,IF(N11="LLT-OO",0.12,IF(N11="LMT-OO",0.12,IF(N11="HST",0.07,IF(N11="HLT",0.07)))))))))</f>
        <v>0</v>
      </c>
      <c r="M11" s="33" t="str">
        <f aca="false">IF(ISBLANK(N11),"",IF(N11="HST",J11+K11*((I11+H11)/2),IF(N11="HLT",J11+K11*((I11+H11)/2),J11+K11*LN((I11+H11)/2))))</f>
        <v/>
      </c>
      <c r="N11" s="31"/>
      <c r="O11" s="31"/>
      <c r="P11" s="34" t="n">
        <f aca="false">IF($H$3="US",IF(LEFT(N11,1)="S",IF(O11&lt;=4000,1,IF(O11&gt;4000,0.79+(6*O11/100000))),IF(LEFT(N11,1)="L",IF(O11&lt;=200,1,IF(O11&gt;200,1.005+(4.5526*O11/100000))),IF(LEFT(N11,1)="H",1))),IF($H$3="SI",IF(LEFT(N11,1)="S",IF(O11&lt;=1219.51,1,IF(O11&gt;1219.51,0.79+(6*(O11*3.28)/100000))),IF(LEFT(N11,1)="L",IF(O11&lt;=60.98,1,IF(O11&gt;60.98,1.005+(4.5526*(O11*3.28)/100000))),IF(LEFT(N11,1)="H",1)))))</f>
        <v>0</v>
      </c>
      <c r="Q11" s="35"/>
      <c r="R11" s="36" t="str">
        <f aca="false">IF(AF11&lt;0,0,IF($AD11=0,"Review",IF($H$3="US",(($H11-$I11-0.066667*($G11))/($G11*$M11)-($L11*$Q11))*$P11,(($H11-$I11-0.066667*($G11))/($G11*$M11)-($L11/8.696*$Q11))*$P11*37)))</f>
        <v>Review</v>
      </c>
      <c r="S11" s="37" t="str">
        <f aca="false">IF(R11="Review","",IF(R11=0,"",(SQRT(SUMSQ((5),(100*1.4/(H11-I11)),(100*IF($E$3="US",0.1,0.1*37)/R11)))/100)*R11))</f>
        <v/>
      </c>
      <c r="T11" s="38" t="str">
        <f aca="false">IF(R11="Review","",IF(R11=0,"",S11/R11))</f>
        <v/>
      </c>
      <c r="U11" s="39" t="n">
        <v>0.1814</v>
      </c>
      <c r="V11" s="40" t="n">
        <v>0.00096</v>
      </c>
      <c r="W11" s="41" t="e">
        <f aca="false">U11*G11</f>
        <v>#VALUE!</v>
      </c>
      <c r="X11" s="41" t="e">
        <f aca="false">EXP(-W11)</f>
        <v>#VALUE!</v>
      </c>
      <c r="Y11" s="41" t="e">
        <f aca="false">1-X11</f>
        <v>#VALUE!</v>
      </c>
      <c r="Z11" s="41" t="e">
        <f aca="false">1-(Y11/W11)</f>
        <v>#VALUE!</v>
      </c>
      <c r="AA11" s="41" t="e">
        <f aca="false">(R11*U11*V11)/Z11</f>
        <v>#VALUE!</v>
      </c>
      <c r="AB11" s="40" t="n">
        <v>0.01887</v>
      </c>
      <c r="AC11" s="42" t="s">
        <v>50</v>
      </c>
      <c r="AD11" s="43" t="b">
        <f aca="false">AND(NOT(ISBLANK(D11)),NOT(ISBLANK(F11)),NOT(ISBLANK(H11)),NOT(ISBLANK(I11)),NOT(ISBLANK(O11)),NOT(ISBLANK(Q11)),Q11&gt;=0,O11&gt;=0,H11&gt;=0,I11&gt;=0,G11&gt;0)</f>
        <v>0</v>
      </c>
      <c r="AE11" s="42" t="s">
        <v>51</v>
      </c>
      <c r="AF11" s="44" t="str">
        <f aca="false">IF($AD11=0,"Review",IF($H$3="US",(($H11-$I11-0.066667*($G11))/($G11*$M11)-($L11*$Q11))*$P11,(($H11-$I11-0.066667*($G11))/($G11*$M11)-($L11/8.696*$Q11))*$P11*37))</f>
        <v>Review</v>
      </c>
      <c r="AG11" s="45" t="str">
        <f aca="false">IF($AD11=0,"Review",IF($H$3="US",AA11/AB11*0.105*37,AA11/AB11))</f>
        <v>Review</v>
      </c>
      <c r="AH11" s="46" t="str">
        <f aca="false">IF($AD11=0,"",IF($H$3="US",AG11/60/60,AG11/24/60/60))</f>
        <v/>
      </c>
      <c r="AI11" s="47" t="str">
        <f aca="false">IF($AD11=0,"",IF($H$3="US",AA11/AB11*37/24/60/60,AA11/AB11/24/60/60))</f>
        <v/>
      </c>
      <c r="AJ11" s="48" t="str">
        <f aca="false">IF(AD11=0,"",IF(AF11=0,"",S11/R11))</f>
        <v/>
      </c>
      <c r="AK11" s="49" t="str">
        <f aca="false">IF(AD11=1,5%,"")</f>
        <v/>
      </c>
      <c r="AL11" s="49" t="str">
        <f aca="false">IF(AD11=1,(100*1.4)/(H11-I11)/100,"")</f>
        <v/>
      </c>
      <c r="AM11" s="49" t="str">
        <f aca="false">IF(AD11=1,IF(G11&gt;0,IF($H$3="US",0.1/AF11,(0.1*37)/AF11),0.1),"")</f>
        <v/>
      </c>
      <c r="AN11" s="49" t="str">
        <f aca="false">IF(AD11=1,SQRT(AK11*AK11+AL11*AL11+AM11*AM11),"")</f>
        <v/>
      </c>
      <c r="AO11" s="55"/>
    </row>
    <row r="12" customFormat="false" ht="19.35" hidden="false" customHeight="false" outlineLevel="0" collapsed="false">
      <c r="A12" s="26"/>
      <c r="B12" s="26"/>
      <c r="C12" s="27"/>
      <c r="D12" s="28"/>
      <c r="E12" s="27"/>
      <c r="F12" s="28"/>
      <c r="G12" s="29" t="str">
        <f aca="false">IF(OR(ISBLANK(C12),ISBLANK(D12),ISBLANK(E12),ISBLANK(F12)),"",(E12+F12)-(C12+D12))</f>
        <v/>
      </c>
      <c r="H12" s="30"/>
      <c r="I12" s="31"/>
      <c r="J12" s="32" t="n">
        <f aca="false">IF(N12="SST",0.314473,IF(N12="SLT",0.031243,IF(N12="LST",0.124228,IF(N12="LLT",0.010189,IF(N12="LST-OO",0.074671,IF(N12="LLT-OO",0.011965,IF(N12="LMT-OO",0.013497,IF(N12="HST",7.2954,IF(N12="HLT",0.60795)))))))))</f>
        <v>0</v>
      </c>
      <c r="K12" s="32" t="n">
        <f aca="false">IF(N12="SST",0.260619,IF(N12="SLT",0.02188,IF(N12="LST",0.040676,IF(N12="LLT",0.003372,IF(N12="LST-OO",0.037557,IF(N12="LLT-OO",0.002079,IF(N12="LMT-OO",0.012499,IF(N12="HST",0.004293,IF(N12="HLT",0.0003578)))))))))</f>
        <v>0</v>
      </c>
      <c r="L12" s="29" t="n">
        <f aca="false">IF(N12="SST",0.087,IF(N12="SLT",0.087,IF(N12="LST",0.12,IF(N12="LLT",0.12,IF(N12="LST-OO",0.12,IF(N12="LLT-OO",0.12,IF(N12="LMT-OO",0.12,IF(N12="HST",0.07,IF(N12="HLT",0.07)))))))))</f>
        <v>0</v>
      </c>
      <c r="M12" s="33" t="str">
        <f aca="false">IF(ISBLANK(N12),"",IF(N12="HST",J12+K12*((I12+H12)/2),IF(N12="HLT",J12+K12*((I12+H12)/2),J12+K12*LN((I12+H12)/2))))</f>
        <v/>
      </c>
      <c r="N12" s="31"/>
      <c r="O12" s="31"/>
      <c r="P12" s="34" t="n">
        <f aca="false">IF($H$3="US",IF(LEFT(N12,1)="S",IF(O12&lt;=4000,1,IF(O12&gt;4000,0.79+(6*O12/100000))),IF(LEFT(N12,1)="L",IF(O12&lt;=200,1,IF(O12&gt;200,1.005+(4.5526*O12/100000))),IF(LEFT(N12,1)="H",1))),IF($H$3="SI",IF(LEFT(N12,1)="S",IF(O12&lt;=1219.51,1,IF(O12&gt;1219.51,0.79+(6*(O12*3.28)/100000))),IF(LEFT(N12,1)="L",IF(O12&lt;=60.98,1,IF(O12&gt;60.98,1.005+(4.5526*(O12*3.28)/100000))),IF(LEFT(N12,1)="H",1)))))</f>
        <v>0</v>
      </c>
      <c r="Q12" s="35"/>
      <c r="R12" s="36" t="str">
        <f aca="false">IF(AF12&lt;0,0,IF($AD12=0,"Review",IF($H$3="US",(($H12-$I12-0.066667*($G12))/($G12*$M12)-($L12*$Q12))*$P12,(($H12-$I12-0.066667*($G12))/($G12*$M12)-($L12/8.696*$Q12))*$P12*37)))</f>
        <v>Review</v>
      </c>
      <c r="S12" s="37" t="str">
        <f aca="false">IF(R12="Review","",IF(R12=0,"",(SQRT(SUMSQ((5),(100*1.4/(H12-I12)),(100*IF($E$3="US",0.1,0.1*37)/R12)))/100)*R12))</f>
        <v/>
      </c>
      <c r="T12" s="38" t="str">
        <f aca="false">IF(R12="Review","",IF(R12=0,"",S12/R12))</f>
        <v/>
      </c>
      <c r="U12" s="39" t="n">
        <v>0.1814</v>
      </c>
      <c r="V12" s="40" t="n">
        <v>0.00096</v>
      </c>
      <c r="W12" s="41" t="e">
        <f aca="false">U12*G12</f>
        <v>#VALUE!</v>
      </c>
      <c r="X12" s="41" t="e">
        <f aca="false">EXP(-W12)</f>
        <v>#VALUE!</v>
      </c>
      <c r="Y12" s="41" t="e">
        <f aca="false">1-X12</f>
        <v>#VALUE!</v>
      </c>
      <c r="Z12" s="41" t="e">
        <f aca="false">1-(Y12/W12)</f>
        <v>#VALUE!</v>
      </c>
      <c r="AA12" s="41" t="e">
        <f aca="false">(R12*U12*V12)/Z12</f>
        <v>#VALUE!</v>
      </c>
      <c r="AB12" s="40" t="n">
        <v>0.01887</v>
      </c>
      <c r="AC12" s="42" t="s">
        <v>50</v>
      </c>
      <c r="AD12" s="43" t="b">
        <f aca="false">AND(NOT(ISBLANK(D12)),NOT(ISBLANK(F12)),NOT(ISBLANK(H12)),NOT(ISBLANK(I12)),NOT(ISBLANK(O12)),NOT(ISBLANK(Q12)),Q12&gt;=0,O12&gt;=0,H12&gt;=0,I12&gt;=0,G12&gt;0)</f>
        <v>0</v>
      </c>
      <c r="AE12" s="42" t="s">
        <v>51</v>
      </c>
      <c r="AF12" s="44" t="str">
        <f aca="false">IF($AD12=0,"Review",IF($H$3="US",(($H12-$I12-0.066667*($G12))/($G12*$M12)-($L12*$Q12))*$P12,(($H12-$I12-0.066667*($G12))/($G12*$M12)-($L12/8.696*$Q12))*$P12*37))</f>
        <v>Review</v>
      </c>
      <c r="AG12" s="45" t="str">
        <f aca="false">IF($AD12=0,"Review",IF($H$3="US",AA12/AB12*0.105*37,AA12/AB12))</f>
        <v>Review</v>
      </c>
      <c r="AH12" s="46" t="str">
        <f aca="false">IF($AD12=0,"",IF($H$3="US",AG12/60/60,AG12/24/60/60))</f>
        <v/>
      </c>
      <c r="AI12" s="47" t="str">
        <f aca="false">IF($AD12=0,"",IF($H$3="US",AA12/AB12*37/24/60/60,AA12/AB12/24/60/60))</f>
        <v/>
      </c>
      <c r="AJ12" s="48" t="str">
        <f aca="false">IF(AD12=0,"",IF(AF12=0,"",S12/R12))</f>
        <v/>
      </c>
      <c r="AK12" s="49" t="str">
        <f aca="false">IF(AD12=1,5%,"")</f>
        <v/>
      </c>
      <c r="AL12" s="49" t="str">
        <f aca="false">IF(AD12=1,(100*1.4)/(H12-I12)/100,"")</f>
        <v/>
      </c>
      <c r="AM12" s="49" t="str">
        <f aca="false">IF(AD12=1,IF(G12&gt;0,IF($H$3="US",0.1/AF12,(0.1*37)/AF12),0.1),"")</f>
        <v/>
      </c>
      <c r="AN12" s="49" t="str">
        <f aca="false">IF(AD12=1,SQRT(AK12*AK12+AL12*AL12+AM12*AM12),"")</f>
        <v/>
      </c>
      <c r="AO12" s="55"/>
    </row>
    <row r="13" customFormat="false" ht="19.35" hidden="false" customHeight="false" outlineLevel="0" collapsed="false">
      <c r="A13" s="26"/>
      <c r="B13" s="26"/>
      <c r="C13" s="27"/>
      <c r="D13" s="28"/>
      <c r="E13" s="27"/>
      <c r="F13" s="28"/>
      <c r="G13" s="29" t="str">
        <f aca="false">IF(OR(ISBLANK(C13),ISBLANK(D13),ISBLANK(E13),ISBLANK(F13)),"",(E13+F13)-(C13+D13))</f>
        <v/>
      </c>
      <c r="H13" s="30"/>
      <c r="I13" s="31"/>
      <c r="J13" s="32" t="n">
        <f aca="false">IF(N13="SST",0.314473,IF(N13="SLT",0.031243,IF(N13="LST",0.124228,IF(N13="LLT",0.010189,IF(N13="LST-OO",0.074671,IF(N13="LLT-OO",0.011965,IF(N13="LMT-OO",0.013497,IF(N13="HST",7.2954,IF(N13="HLT",0.60795)))))))))</f>
        <v>0</v>
      </c>
      <c r="K13" s="32" t="n">
        <f aca="false">IF(N13="SST",0.260619,IF(N13="SLT",0.02188,IF(N13="LST",0.040676,IF(N13="LLT",0.003372,IF(N13="LST-OO",0.037557,IF(N13="LLT-OO",0.002079,IF(N13="LMT-OO",0.012499,IF(N13="HST",0.004293,IF(N13="HLT",0.0003578)))))))))</f>
        <v>0</v>
      </c>
      <c r="L13" s="29" t="n">
        <f aca="false">IF(N13="SST",0.087,IF(N13="SLT",0.087,IF(N13="LST",0.12,IF(N13="LLT",0.12,IF(N13="LST-OO",0.12,IF(N13="LLT-OO",0.12,IF(N13="LMT-OO",0.12,IF(N13="HST",0.07,IF(N13="HLT",0.07)))))))))</f>
        <v>0</v>
      </c>
      <c r="M13" s="33" t="str">
        <f aca="false">IF(ISBLANK(N13),"",IF(N13="HST",J13+K13*((I13+H13)/2),IF(N13="HLT",J13+K13*((I13+H13)/2),J13+K13*LN((I13+H13)/2))))</f>
        <v/>
      </c>
      <c r="N13" s="31"/>
      <c r="O13" s="31"/>
      <c r="P13" s="34" t="n">
        <f aca="false">IF($H$3="US",IF(LEFT(N13,1)="S",IF(O13&lt;=4000,1,IF(O13&gt;4000,0.79+(6*O13/100000))),IF(LEFT(N13,1)="L",IF(O13&lt;=200,1,IF(O13&gt;200,1.005+(4.5526*O13/100000))),IF(LEFT(N13,1)="H",1))),IF($H$3="SI",IF(LEFT(N13,1)="S",IF(O13&lt;=1219.51,1,IF(O13&gt;1219.51,0.79+(6*(O13*3.28)/100000))),IF(LEFT(N13,1)="L",IF(O13&lt;=60.98,1,IF(O13&gt;60.98,1.005+(4.5526*(O13*3.28)/100000))),IF(LEFT(N13,1)="H",1)))))</f>
        <v>0</v>
      </c>
      <c r="Q13" s="35"/>
      <c r="R13" s="36" t="str">
        <f aca="false">IF(AF13&lt;0,0,IF($AD13=0,"Review",IF($H$3="US",(($H13-$I13-0.066667*($G13))/($G13*$M13)-($L13*$Q13))*$P13,(($H13-$I13-0.066667*($G13))/($G13*$M13)-($L13/8.696*$Q13))*$P13*37)))</f>
        <v>Review</v>
      </c>
      <c r="S13" s="37" t="str">
        <f aca="false">IF(R13="Review","",IF(R13=0,"",(SQRT(SUMSQ((5),(100*1.4/(H13-I13)),(100*IF($E$3="US",0.1,0.1*37)/R13)))/100)*R13))</f>
        <v/>
      </c>
      <c r="T13" s="38" t="str">
        <f aca="false">IF(R13="Review","",IF(R13=0,"",S13/R13))</f>
        <v/>
      </c>
      <c r="U13" s="39" t="n">
        <v>0.1814</v>
      </c>
      <c r="V13" s="40" t="n">
        <v>0.00096</v>
      </c>
      <c r="W13" s="41" t="e">
        <f aca="false">U13*G13</f>
        <v>#VALUE!</v>
      </c>
      <c r="X13" s="41" t="e">
        <f aca="false">EXP(-W13)</f>
        <v>#VALUE!</v>
      </c>
      <c r="Y13" s="41" t="e">
        <f aca="false">1-X13</f>
        <v>#VALUE!</v>
      </c>
      <c r="Z13" s="41" t="e">
        <f aca="false">1-(Y13/W13)</f>
        <v>#VALUE!</v>
      </c>
      <c r="AA13" s="41" t="e">
        <f aca="false">(R13*U13*V13)/Z13</f>
        <v>#VALUE!</v>
      </c>
      <c r="AB13" s="40" t="n">
        <v>0.01887</v>
      </c>
      <c r="AC13" s="42" t="s">
        <v>50</v>
      </c>
      <c r="AD13" s="43" t="b">
        <f aca="false">AND(NOT(ISBLANK(D13)),NOT(ISBLANK(F13)),NOT(ISBLANK(H13)),NOT(ISBLANK(I13)),NOT(ISBLANK(O13)),NOT(ISBLANK(Q13)),Q13&gt;=0,O13&gt;=0,H13&gt;=0,I13&gt;=0,G13&gt;0)</f>
        <v>0</v>
      </c>
      <c r="AE13" s="42" t="s">
        <v>51</v>
      </c>
      <c r="AF13" s="44" t="str">
        <f aca="false">IF($AD13=0,"Review",IF($H$3="US",(($H13-$I13-0.066667*($G13))/($G13*$M13)-($L13*$Q13))*$P13,(($H13-$I13-0.066667*($G13))/($G13*$M13)-($L13/8.696*$Q13))*$P13*37))</f>
        <v>Review</v>
      </c>
      <c r="AG13" s="45" t="str">
        <f aca="false">IF($AD13=0,"Review",IF($H$3="US",AA13/AB13*0.105*37,AA13/AB13))</f>
        <v>Review</v>
      </c>
      <c r="AH13" s="46" t="str">
        <f aca="false">IF($AD13=0,"",IF($H$3="US",AG13/60/60,AG13/24/60/60))</f>
        <v/>
      </c>
      <c r="AI13" s="47" t="str">
        <f aca="false">IF($AD13=0,"",IF($H$3="US",AA13/AB13*37/24/60/60,AA13/AB13/24/60/60))</f>
        <v/>
      </c>
      <c r="AJ13" s="48" t="str">
        <f aca="false">IF(AD13=0,"",IF(AF13=0,"",S13/R13))</f>
        <v/>
      </c>
      <c r="AK13" s="49" t="str">
        <f aca="false">IF(AD13=1,5%,"")</f>
        <v/>
      </c>
      <c r="AL13" s="49" t="str">
        <f aca="false">IF(AD13=1,(100*1.4)/(H13-I13)/100,"")</f>
        <v/>
      </c>
      <c r="AM13" s="49" t="str">
        <f aca="false">IF(AD13=1,IF(G13&gt;0,IF($H$3="US",0.1/AF13,(0.1*37)/AF13),0.1),"")</f>
        <v/>
      </c>
      <c r="AN13" s="49" t="str">
        <f aca="false">IF(AD13=1,SQRT(AK13*AK13+AL13*AL13+AM13*AM13),"")</f>
        <v/>
      </c>
      <c r="AO13" s="55"/>
    </row>
    <row r="14" customFormat="false" ht="19.35" hidden="false" customHeight="false" outlineLevel="0" collapsed="false">
      <c r="A14" s="26"/>
      <c r="B14" s="26"/>
      <c r="C14" s="27"/>
      <c r="D14" s="28"/>
      <c r="E14" s="27"/>
      <c r="F14" s="28"/>
      <c r="G14" s="29" t="str">
        <f aca="false">IF(OR(ISBLANK(C14),ISBLANK(D14),ISBLANK(E14),ISBLANK(F14)),"",(E14+F14)-(C14+D14))</f>
        <v/>
      </c>
      <c r="H14" s="30"/>
      <c r="I14" s="31"/>
      <c r="J14" s="32" t="n">
        <f aca="false">IF(N14="SST",0.314473,IF(N14="SLT",0.031243,IF(N14="LST",0.124228,IF(N14="LLT",0.010189,IF(N14="LST-OO",0.074671,IF(N14="LLT-OO",0.011965,IF(N14="LMT-OO",0.013497,IF(N14="HST",7.2954,IF(N14="HLT",0.60795)))))))))</f>
        <v>0</v>
      </c>
      <c r="K14" s="32" t="n">
        <f aca="false">IF(N14="SST",0.260619,IF(N14="SLT",0.02188,IF(N14="LST",0.040676,IF(N14="LLT",0.003372,IF(N14="LST-OO",0.037557,IF(N14="LLT-OO",0.002079,IF(N14="LMT-OO",0.012499,IF(N14="HST",0.004293,IF(N14="HLT",0.0003578)))))))))</f>
        <v>0</v>
      </c>
      <c r="L14" s="29" t="n">
        <f aca="false">IF(N14="SST",0.087,IF(N14="SLT",0.087,IF(N14="LST",0.12,IF(N14="LLT",0.12,IF(N14="LST-OO",0.12,IF(N14="LLT-OO",0.12,IF(N14="LMT-OO",0.12,IF(N14="HST",0.07,IF(N14="HLT",0.07)))))))))</f>
        <v>0</v>
      </c>
      <c r="M14" s="33" t="str">
        <f aca="false">IF(ISBLANK(N14),"",IF(N14="HST",J14+K14*((I14+H14)/2),IF(N14="HLT",J14+K14*((I14+H14)/2),J14+K14*LN((I14+H14)/2))))</f>
        <v/>
      </c>
      <c r="N14" s="31"/>
      <c r="O14" s="31"/>
      <c r="P14" s="34" t="n">
        <f aca="false">IF($H$3="US",IF(LEFT(N14,1)="S",IF(O14&lt;=4000,1,IF(O14&gt;4000,0.79+(6*O14/100000))),IF(LEFT(N14,1)="L",IF(O14&lt;=200,1,IF(O14&gt;200,1.005+(4.5526*O14/100000))),IF(LEFT(N14,1)="H",1))),IF($H$3="SI",IF(LEFT(N14,1)="S",IF(O14&lt;=1219.51,1,IF(O14&gt;1219.51,0.79+(6*(O14*3.28)/100000))),IF(LEFT(N14,1)="L",IF(O14&lt;=60.98,1,IF(O14&gt;60.98,1.005+(4.5526*(O14*3.28)/100000))),IF(LEFT(N14,1)="H",1)))))</f>
        <v>0</v>
      </c>
      <c r="Q14" s="35"/>
      <c r="R14" s="36" t="str">
        <f aca="false">IF(AF14&lt;0,0,IF($AD14=0,"Review",IF($H$3="US",(($H14-$I14-0.066667*($G14))/($G14*$M14)-($L14*$Q14))*$P14,(($H14-$I14-0.066667*($G14))/($G14*$M14)-($L14/8.696*$Q14))*$P14*37)))</f>
        <v>Review</v>
      </c>
      <c r="S14" s="37" t="str">
        <f aca="false">IF(R14="Review","",IF(R14=0,"",(SQRT(SUMSQ((5),(100*1.4/(H14-I14)),(100*IF($E$3="US",0.1,0.1*37)/R14)))/100)*R14))</f>
        <v/>
      </c>
      <c r="T14" s="38" t="str">
        <f aca="false">IF(R14="Review","",IF(R14=0,"",S14/R14))</f>
        <v/>
      </c>
      <c r="U14" s="39" t="n">
        <v>0.1814</v>
      </c>
      <c r="V14" s="40" t="n">
        <v>0.00096</v>
      </c>
      <c r="W14" s="41" t="e">
        <f aca="false">U14*G14</f>
        <v>#VALUE!</v>
      </c>
      <c r="X14" s="41" t="e">
        <f aca="false">EXP(-W14)</f>
        <v>#VALUE!</v>
      </c>
      <c r="Y14" s="41" t="e">
        <f aca="false">1-X14</f>
        <v>#VALUE!</v>
      </c>
      <c r="Z14" s="41" t="e">
        <f aca="false">1-(Y14/W14)</f>
        <v>#VALUE!</v>
      </c>
      <c r="AA14" s="41" t="e">
        <f aca="false">(R14*U14*V14)/Z14</f>
        <v>#VALUE!</v>
      </c>
      <c r="AB14" s="40" t="n">
        <v>0.01887</v>
      </c>
      <c r="AC14" s="42" t="s">
        <v>50</v>
      </c>
      <c r="AD14" s="43" t="b">
        <f aca="false">AND(NOT(ISBLANK(D14)),NOT(ISBLANK(F14)),NOT(ISBLANK(H14)),NOT(ISBLANK(I14)),NOT(ISBLANK(O14)),NOT(ISBLANK(Q14)),Q14&gt;=0,O14&gt;=0,H14&gt;=0,I14&gt;=0,G14&gt;0)</f>
        <v>0</v>
      </c>
      <c r="AE14" s="42" t="s">
        <v>51</v>
      </c>
      <c r="AF14" s="44" t="str">
        <f aca="false">IF($AD14=0,"Review",IF($H$3="US",(($H14-$I14-0.066667*($G14))/($G14*$M14)-($L14*$Q14))*$P14,(($H14-$I14-0.066667*($G14))/($G14*$M14)-($L14/8.696*$Q14))*$P14*37))</f>
        <v>Review</v>
      </c>
      <c r="AG14" s="45" t="str">
        <f aca="false">IF($AD14=0,"Review",IF($H$3="US",AA14/AB14*0.105*37,AA14/AB14))</f>
        <v>Review</v>
      </c>
      <c r="AH14" s="46" t="str">
        <f aca="false">IF($AD14=0,"",IF($H$3="US",AG14/60/60,AG14/24/60/60))</f>
        <v/>
      </c>
      <c r="AI14" s="47" t="str">
        <f aca="false">IF($AD14=0,"",IF($H$3="US",AA14/AB14*37/24/60/60,AA14/AB14/24/60/60))</f>
        <v/>
      </c>
      <c r="AJ14" s="48" t="str">
        <f aca="false">IF(AD14=0,"",IF(AF14=0,"",S14/R14))</f>
        <v/>
      </c>
      <c r="AK14" s="49" t="str">
        <f aca="false">IF(AD14=1,5%,"")</f>
        <v/>
      </c>
      <c r="AL14" s="49" t="str">
        <f aca="false">IF(AD14=1,(100*1.4)/(H14-I14)/100,"")</f>
        <v/>
      </c>
      <c r="AM14" s="49" t="str">
        <f aca="false">IF(AD14=1,IF(G14&gt;0,IF($H$3="US",0.1/AF14,(0.1*37)/AF14),0.1),"")</f>
        <v/>
      </c>
      <c r="AN14" s="49" t="str">
        <f aca="false">IF(AD14=1,SQRT(AK14*AK14+AL14*AL14+AM14*AM14),"")</f>
        <v/>
      </c>
      <c r="AO14" s="55"/>
    </row>
    <row r="15" customFormat="false" ht="19.35" hidden="false" customHeight="false" outlineLevel="0" collapsed="false">
      <c r="A15" s="26"/>
      <c r="B15" s="26"/>
      <c r="C15" s="27"/>
      <c r="D15" s="28"/>
      <c r="E15" s="27"/>
      <c r="F15" s="28"/>
      <c r="G15" s="29" t="str">
        <f aca="false">IF(OR(ISBLANK(C15),ISBLANK(D15),ISBLANK(E15),ISBLANK(F15)),"",(E15+F15)-(C15+D15))</f>
        <v/>
      </c>
      <c r="H15" s="30"/>
      <c r="I15" s="31"/>
      <c r="J15" s="32" t="n">
        <f aca="false">IF(N15="SST",0.314473,IF(N15="SLT",0.031243,IF(N15="LST",0.124228,IF(N15="LLT",0.010189,IF(N15="LST-OO",0.074671,IF(N15="LLT-OO",0.011965,IF(N15="LMT-OO",0.013497,IF(N15="HST",7.2954,IF(N15="HLT",0.60795)))))))))</f>
        <v>0</v>
      </c>
      <c r="K15" s="32" t="n">
        <f aca="false">IF(N15="SST",0.260619,IF(N15="SLT",0.02188,IF(N15="LST",0.040676,IF(N15="LLT",0.003372,IF(N15="LST-OO",0.037557,IF(N15="LLT-OO",0.002079,IF(N15="LMT-OO",0.012499,IF(N15="HST",0.004293,IF(N15="HLT",0.0003578)))))))))</f>
        <v>0</v>
      </c>
      <c r="L15" s="29" t="n">
        <f aca="false">IF(N15="SST",0.087,IF(N15="SLT",0.087,IF(N15="LST",0.12,IF(N15="LLT",0.12,IF(N15="LST-OO",0.12,IF(N15="LLT-OO",0.12,IF(N15="LMT-OO",0.12,IF(N15="HST",0.07,IF(N15="HLT",0.07)))))))))</f>
        <v>0</v>
      </c>
      <c r="M15" s="33" t="str">
        <f aca="false">IF(ISBLANK(N15),"",IF(N15="HST",J15+K15*((I15+H15)/2),IF(N15="HLT",J15+K15*((I15+H15)/2),J15+K15*LN((I15+H15)/2))))</f>
        <v/>
      </c>
      <c r="N15" s="31"/>
      <c r="O15" s="31"/>
      <c r="P15" s="34" t="n">
        <f aca="false">IF($H$3="US",IF(LEFT(N15,1)="S",IF(O15&lt;=4000,1,IF(O15&gt;4000,0.79+(6*O15/100000))),IF(LEFT(N15,1)="L",IF(O15&lt;=200,1,IF(O15&gt;200,1.005+(4.5526*O15/100000))),IF(LEFT(N15,1)="H",1))),IF($H$3="SI",IF(LEFT(N15,1)="S",IF(O15&lt;=1219.51,1,IF(O15&gt;1219.51,0.79+(6*(O15*3.28)/100000))),IF(LEFT(N15,1)="L",IF(O15&lt;=60.98,1,IF(O15&gt;60.98,1.005+(4.5526*(O15*3.28)/100000))),IF(LEFT(N15,1)="H",1)))))</f>
        <v>0</v>
      </c>
      <c r="Q15" s="35"/>
      <c r="R15" s="36" t="str">
        <f aca="false">IF(AF15&lt;0,0,IF($AD15=0,"Review",IF($H$3="US",(($H15-$I15-0.066667*($G15))/($G15*$M15)-($L15*$Q15))*$P15,(($H15-$I15-0.066667*($G15))/($G15*$M15)-($L15/8.696*$Q15))*$P15*37)))</f>
        <v>Review</v>
      </c>
      <c r="S15" s="37" t="str">
        <f aca="false">IF(R15="Review","",IF(R15=0,"",(SQRT(SUMSQ((5),(100*1.4/(H15-I15)),(100*IF($E$3="US",0.1,0.1*37)/R15)))/100)*R15))</f>
        <v/>
      </c>
      <c r="T15" s="38" t="str">
        <f aca="false">IF(R15="Review","",IF(R15=0,"",S15/R15))</f>
        <v/>
      </c>
      <c r="U15" s="39" t="n">
        <v>0.1814</v>
      </c>
      <c r="V15" s="40" t="n">
        <v>0.00096</v>
      </c>
      <c r="W15" s="41" t="e">
        <f aca="false">U15*G15</f>
        <v>#VALUE!</v>
      </c>
      <c r="X15" s="41" t="e">
        <f aca="false">EXP(-W15)</f>
        <v>#VALUE!</v>
      </c>
      <c r="Y15" s="41" t="e">
        <f aca="false">1-X15</f>
        <v>#VALUE!</v>
      </c>
      <c r="Z15" s="41" t="e">
        <f aca="false">1-(Y15/W15)</f>
        <v>#VALUE!</v>
      </c>
      <c r="AA15" s="41" t="e">
        <f aca="false">(R15*U15*V15)/Z15</f>
        <v>#VALUE!</v>
      </c>
      <c r="AB15" s="40" t="n">
        <v>0.01887</v>
      </c>
      <c r="AC15" s="42" t="s">
        <v>50</v>
      </c>
      <c r="AD15" s="43" t="b">
        <f aca="false">AND(NOT(ISBLANK(D15)),NOT(ISBLANK(F15)),NOT(ISBLANK(H15)),NOT(ISBLANK(I15)),NOT(ISBLANK(O15)),NOT(ISBLANK(Q15)),Q15&gt;=0,O15&gt;=0,H15&gt;=0,I15&gt;=0,G15&gt;0)</f>
        <v>0</v>
      </c>
      <c r="AE15" s="42" t="s">
        <v>51</v>
      </c>
      <c r="AF15" s="44" t="str">
        <f aca="false">IF($AD15=0,"Review",IF($H$3="US",(($H15-$I15-0.066667*($G15))/($G15*$M15)-($L15*$Q15))*$P15,(($H15-$I15-0.066667*($G15))/($G15*$M15)-($L15/8.696*$Q15))*$P15*37))</f>
        <v>Review</v>
      </c>
      <c r="AG15" s="45" t="str">
        <f aca="false">IF($AD15=0,"Review",IF($H$3="US",AA15/AB15*0.105*37,AA15/AB15))</f>
        <v>Review</v>
      </c>
      <c r="AH15" s="46" t="str">
        <f aca="false">IF($AD15=0,"",IF($H$3="US",AG15/60/60,AG15/24/60/60))</f>
        <v/>
      </c>
      <c r="AI15" s="47" t="str">
        <f aca="false">IF($AD15=0,"",IF($H$3="US",AA15/AB15*37/24/60/60,AA15/AB15/24/60/60))</f>
        <v/>
      </c>
      <c r="AJ15" s="48" t="str">
        <f aca="false">IF(AD15=0,"",IF(AF15=0,"",S15/R15))</f>
        <v/>
      </c>
      <c r="AK15" s="49" t="str">
        <f aca="false">IF(AD15=1,5%,"")</f>
        <v/>
      </c>
      <c r="AL15" s="49" t="str">
        <f aca="false">IF(AD15=1,(100*1.4)/(H15-I15)/100,"")</f>
        <v/>
      </c>
      <c r="AM15" s="49" t="str">
        <f aca="false">IF(AD15=1,IF(G15&gt;0,IF($H$3="US",0.1/AF15,(0.1*37)/AF15),0.1),"")</f>
        <v/>
      </c>
      <c r="AN15" s="49" t="str">
        <f aca="false">IF(AD15=1,SQRT(AK15*AK15+AL15*AL15+AM15*AM15),"")</f>
        <v/>
      </c>
      <c r="AO15" s="55"/>
    </row>
    <row r="16" customFormat="false" ht="19.35" hidden="false" customHeight="false" outlineLevel="0" collapsed="false">
      <c r="A16" s="26"/>
      <c r="B16" s="26"/>
      <c r="C16" s="27"/>
      <c r="D16" s="28"/>
      <c r="E16" s="27"/>
      <c r="F16" s="28"/>
      <c r="G16" s="29" t="str">
        <f aca="false">IF(OR(ISBLANK(C16),ISBLANK(D16),ISBLANK(E16),ISBLANK(F16)),"",(E16+F16)-(C16+D16))</f>
        <v/>
      </c>
      <c r="H16" s="30"/>
      <c r="I16" s="31"/>
      <c r="J16" s="32" t="n">
        <f aca="false">IF(N16="SST",0.314473,IF(N16="SLT",0.031243,IF(N16="LST",0.124228,IF(N16="LLT",0.010189,IF(N16="LST-OO",0.074671,IF(N16="LLT-OO",0.011965,IF(N16="LMT-OO",0.013497,IF(N16="HST",7.2954,IF(N16="HLT",0.60795)))))))))</f>
        <v>0</v>
      </c>
      <c r="K16" s="32" t="n">
        <f aca="false">IF(N16="SST",0.260619,IF(N16="SLT",0.02188,IF(N16="LST",0.040676,IF(N16="LLT",0.003372,IF(N16="LST-OO",0.037557,IF(N16="LLT-OO",0.002079,IF(N16="LMT-OO",0.012499,IF(N16="HST",0.004293,IF(N16="HLT",0.0003578)))))))))</f>
        <v>0</v>
      </c>
      <c r="L16" s="29" t="n">
        <f aca="false">IF(N16="SST",0.087,IF(N16="SLT",0.087,IF(N16="LST",0.12,IF(N16="LLT",0.12,IF(N16="LST-OO",0.12,IF(N16="LLT-OO",0.12,IF(N16="LMT-OO",0.12,IF(N16="HST",0.07,IF(N16="HLT",0.07)))))))))</f>
        <v>0</v>
      </c>
      <c r="M16" s="33" t="str">
        <f aca="false">IF(ISBLANK(N16),"",IF(N16="HST",J16+K16*((I16+H16)/2),IF(N16="HLT",J16+K16*((I16+H16)/2),J16+K16*LN((I16+H16)/2))))</f>
        <v/>
      </c>
      <c r="N16" s="31"/>
      <c r="O16" s="31"/>
      <c r="P16" s="34" t="n">
        <f aca="false">IF($H$3="US",IF(LEFT(N16,1)="S",IF(O16&lt;=4000,1,IF(O16&gt;4000,0.79+(6*O16/100000))),IF(LEFT(N16,1)="L",IF(O16&lt;=200,1,IF(O16&gt;200,1.005+(4.5526*O16/100000))),IF(LEFT(N16,1)="H",1))),IF($H$3="SI",IF(LEFT(N16,1)="S",IF(O16&lt;=1219.51,1,IF(O16&gt;1219.51,0.79+(6*(O16*3.28)/100000))),IF(LEFT(N16,1)="L",IF(O16&lt;=60.98,1,IF(O16&gt;60.98,1.005+(4.5526*(O16*3.28)/100000))),IF(LEFT(N16,1)="H",1)))))</f>
        <v>0</v>
      </c>
      <c r="Q16" s="35"/>
      <c r="R16" s="36" t="str">
        <f aca="false">IF(AF16&lt;0,0,IF($AD16=0,"Review",IF($H$3="US",(($H16-$I16-0.066667*($G16))/($G16*$M16)-($L16*$Q16))*$P16,(($H16-$I16-0.066667*($G16))/($G16*$M16)-($L16/8.696*$Q16))*$P16*37)))</f>
        <v>Review</v>
      </c>
      <c r="S16" s="37" t="str">
        <f aca="false">IF(R16="Review","",IF(R16=0,"",(SQRT(SUMSQ((5),(100*1.4/(H16-I16)),(100*IF($E$3="US",0.1,0.1*37)/R16)))/100)*R16))</f>
        <v/>
      </c>
      <c r="T16" s="38" t="str">
        <f aca="false">IF(R16="Review","",IF(R16=0,"",S16/R16))</f>
        <v/>
      </c>
      <c r="U16" s="39" t="n">
        <v>0.1814</v>
      </c>
      <c r="V16" s="40" t="n">
        <v>0.00096</v>
      </c>
      <c r="W16" s="41" t="e">
        <f aca="false">U16*G16</f>
        <v>#VALUE!</v>
      </c>
      <c r="X16" s="41" t="e">
        <f aca="false">EXP(-W16)</f>
        <v>#VALUE!</v>
      </c>
      <c r="Y16" s="41" t="e">
        <f aca="false">1-X16</f>
        <v>#VALUE!</v>
      </c>
      <c r="Z16" s="41" t="e">
        <f aca="false">1-(Y16/W16)</f>
        <v>#VALUE!</v>
      </c>
      <c r="AA16" s="41" t="e">
        <f aca="false">(R16*U16*V16)/Z16</f>
        <v>#VALUE!</v>
      </c>
      <c r="AB16" s="40" t="n">
        <v>0.01887</v>
      </c>
      <c r="AC16" s="42" t="s">
        <v>50</v>
      </c>
      <c r="AD16" s="43" t="b">
        <f aca="false">AND(NOT(ISBLANK(D16)),NOT(ISBLANK(F16)),NOT(ISBLANK(H16)),NOT(ISBLANK(I16)),NOT(ISBLANK(O16)),NOT(ISBLANK(Q16)),Q16&gt;=0,O16&gt;=0,H16&gt;=0,I16&gt;=0,G16&gt;0)</f>
        <v>0</v>
      </c>
      <c r="AE16" s="42" t="s">
        <v>51</v>
      </c>
      <c r="AF16" s="44" t="str">
        <f aca="false">IF($AD16=0,"Review",IF($H$3="US",(($H16-$I16-0.066667*($G16))/($G16*$M16)-($L16*$Q16))*$P16,(($H16-$I16-0.066667*($G16))/($G16*$M16)-($L16/8.696*$Q16))*$P16*37))</f>
        <v>Review</v>
      </c>
      <c r="AG16" s="45" t="str">
        <f aca="false">IF($AD16=0,"Review",IF($H$3="US",AA16/AB16*0.105*37,AA16/AB16))</f>
        <v>Review</v>
      </c>
      <c r="AH16" s="46" t="str">
        <f aca="false">IF($AD16=0,"",IF($H$3="US",AG16/60/60,AG16/24/60/60))</f>
        <v/>
      </c>
      <c r="AI16" s="47" t="str">
        <f aca="false">IF($AD16=0,"",IF($H$3="US",AA16/AB16*37/24/60/60,AA16/AB16/24/60/60))</f>
        <v/>
      </c>
      <c r="AJ16" s="48" t="str">
        <f aca="false">IF(AD16=0,"",IF(AF16=0,"",S16/R16))</f>
        <v/>
      </c>
      <c r="AK16" s="49" t="str">
        <f aca="false">IF(AD16=1,5%,"")</f>
        <v/>
      </c>
      <c r="AL16" s="49" t="str">
        <f aca="false">IF(AD16=1,(100*1.4)/(H16-I16)/100,"")</f>
        <v/>
      </c>
      <c r="AM16" s="49" t="str">
        <f aca="false">IF(AD16=1,IF(G16&gt;0,IF($H$3="US",0.1/AF16,(0.1*37)/AF16),0.1),"")</f>
        <v/>
      </c>
      <c r="AN16" s="49" t="str">
        <f aca="false">IF(AD16=1,SQRT(AK16*AK16+AL16*AL16+AM16*AM16),"")</f>
        <v/>
      </c>
      <c r="AO16" s="55"/>
    </row>
    <row r="17" customFormat="false" ht="19.35" hidden="false" customHeight="false" outlineLevel="0" collapsed="false">
      <c r="A17" s="26"/>
      <c r="B17" s="26"/>
      <c r="C17" s="27"/>
      <c r="D17" s="28"/>
      <c r="E17" s="27"/>
      <c r="F17" s="28"/>
      <c r="G17" s="29" t="str">
        <f aca="false">IF(OR(ISBLANK(C17),ISBLANK(D17),ISBLANK(E17),ISBLANK(F17)),"",(E17+F17)-(C17+D17))</f>
        <v/>
      </c>
      <c r="H17" s="30"/>
      <c r="I17" s="31"/>
      <c r="J17" s="32" t="n">
        <f aca="false">IF(N17="SST",0.314473,IF(N17="SLT",0.031243,IF(N17="LST",0.124228,IF(N17="LLT",0.010189,IF(N17="LST-OO",0.074671,IF(N17="LLT-OO",0.011965,IF(N17="LMT-OO",0.013497,IF(N17="HST",7.2954,IF(N17="HLT",0.60795)))))))))</f>
        <v>0</v>
      </c>
      <c r="K17" s="32" t="n">
        <f aca="false">IF(N17="SST",0.260619,IF(N17="SLT",0.02188,IF(N17="LST",0.040676,IF(N17="LLT",0.003372,IF(N17="LST-OO",0.037557,IF(N17="LLT-OO",0.002079,IF(N17="LMT-OO",0.012499,IF(N17="HST",0.004293,IF(N17="HLT",0.0003578)))))))))</f>
        <v>0</v>
      </c>
      <c r="L17" s="29" t="n">
        <f aca="false">IF(N17="SST",0.087,IF(N17="SLT",0.087,IF(N17="LST",0.12,IF(N17="LLT",0.12,IF(N17="LST-OO",0.12,IF(N17="LLT-OO",0.12,IF(N17="LMT-OO",0.12,IF(N17="HST",0.07,IF(N17="HLT",0.07)))))))))</f>
        <v>0</v>
      </c>
      <c r="M17" s="33" t="str">
        <f aca="false">IF(ISBLANK(N17),"",IF(N17="HST",J17+K17*((I17+H17)/2),IF(N17="HLT",J17+K17*((I17+H17)/2),J17+K17*LN((I17+H17)/2))))</f>
        <v/>
      </c>
      <c r="N17" s="31"/>
      <c r="O17" s="31"/>
      <c r="P17" s="34" t="n">
        <f aca="false">IF($H$3="US",IF(LEFT(N17,1)="S",IF(O17&lt;=4000,1,IF(O17&gt;4000,0.79+(6*O17/100000))),IF(LEFT(N17,1)="L",IF(O17&lt;=200,1,IF(O17&gt;200,1.005+(4.5526*O17/100000))),IF(LEFT(N17,1)="H",1))),IF($H$3="SI",IF(LEFT(N17,1)="S",IF(O17&lt;=1219.51,1,IF(O17&gt;1219.51,0.79+(6*(O17*3.28)/100000))),IF(LEFT(N17,1)="L",IF(O17&lt;=60.98,1,IF(O17&gt;60.98,1.005+(4.5526*(O17*3.28)/100000))),IF(LEFT(N17,1)="H",1)))))</f>
        <v>0</v>
      </c>
      <c r="Q17" s="35"/>
      <c r="R17" s="36" t="str">
        <f aca="false">IF(AF17&lt;0,0,IF($AD17=0,"Review",IF($H$3="US",(($H17-$I17-0.066667*($G17))/($G17*$M17)-($L17*$Q17))*$P17,(($H17-$I17-0.066667*($G17))/($G17*$M17)-($L17/8.696*$Q17))*$P17*37)))</f>
        <v>Review</v>
      </c>
      <c r="S17" s="37" t="str">
        <f aca="false">IF(R17="Review","",IF(R17=0,"",(SQRT(SUMSQ((5),(100*1.4/(H17-I17)),(100*IF($E$3="US",0.1,0.1*37)/R17)))/100)*R17))</f>
        <v/>
      </c>
      <c r="T17" s="38" t="str">
        <f aca="false">IF(R17="Review","",IF(R17=0,"",S17/R17))</f>
        <v/>
      </c>
      <c r="U17" s="39" t="n">
        <v>0.1814</v>
      </c>
      <c r="V17" s="40" t="n">
        <v>0.00096</v>
      </c>
      <c r="W17" s="41" t="e">
        <f aca="false">U17*G17</f>
        <v>#VALUE!</v>
      </c>
      <c r="X17" s="41" t="e">
        <f aca="false">EXP(-W17)</f>
        <v>#VALUE!</v>
      </c>
      <c r="Y17" s="41" t="e">
        <f aca="false">1-X17</f>
        <v>#VALUE!</v>
      </c>
      <c r="Z17" s="41" t="e">
        <f aca="false">1-(Y17/W17)</f>
        <v>#VALUE!</v>
      </c>
      <c r="AA17" s="41" t="e">
        <f aca="false">(R17*U17*V17)/Z17</f>
        <v>#VALUE!</v>
      </c>
      <c r="AB17" s="40" t="n">
        <v>0.01887</v>
      </c>
      <c r="AC17" s="42" t="s">
        <v>50</v>
      </c>
      <c r="AD17" s="43" t="b">
        <f aca="false">AND(NOT(ISBLANK(D17)),NOT(ISBLANK(F17)),NOT(ISBLANK(H17)),NOT(ISBLANK(I17)),NOT(ISBLANK(O17)),NOT(ISBLANK(Q17)),Q17&gt;=0,O17&gt;=0,H17&gt;=0,I17&gt;=0,G17&gt;0)</f>
        <v>0</v>
      </c>
      <c r="AE17" s="42" t="s">
        <v>51</v>
      </c>
      <c r="AF17" s="44" t="str">
        <f aca="false">IF($AD17=0,"Review",IF($H$3="US",(($H17-$I17-0.066667*($G17))/($G17*$M17)-($L17*$Q17))*$P17,(($H17-$I17-0.066667*($G17))/($G17*$M17)-($L17/8.696*$Q17))*$P17*37))</f>
        <v>Review</v>
      </c>
      <c r="AG17" s="45" t="str">
        <f aca="false">IF($AD17=0,"Review",IF($H$3="US",AA17/AB17*0.105*37,AA17/AB17))</f>
        <v>Review</v>
      </c>
      <c r="AH17" s="46" t="str">
        <f aca="false">IF($AD17=0,"",IF($H$3="US",AG17/60/60,AG17/24/60/60))</f>
        <v/>
      </c>
      <c r="AI17" s="47" t="str">
        <f aca="false">IF($AD17=0,"",IF($H$3="US",AA17/AB17*37/24/60/60,AA17/AB17/24/60/60))</f>
        <v/>
      </c>
      <c r="AJ17" s="48" t="str">
        <f aca="false">IF(AD17=0,"",IF(AF17=0,"",S17/R17))</f>
        <v/>
      </c>
      <c r="AK17" s="49" t="str">
        <f aca="false">IF(AD17=1,5%,"")</f>
        <v/>
      </c>
      <c r="AL17" s="49" t="str">
        <f aca="false">IF(AD17=1,(100*1.4)/(H17-I17)/100,"")</f>
        <v/>
      </c>
      <c r="AM17" s="49" t="str">
        <f aca="false">IF(AD17=1,IF(G17&gt;0,IF($H$3="US",0.1/AF17,(0.1*37)/AF17),0.1),"")</f>
        <v/>
      </c>
      <c r="AN17" s="49" t="str">
        <f aca="false">IF(AD17=1,SQRT(AK17*AK17+AL17*AL17+AM17*AM17),"")</f>
        <v/>
      </c>
      <c r="AO17" s="55"/>
    </row>
    <row r="18" customFormat="false" ht="19.35" hidden="false" customHeight="false" outlineLevel="0" collapsed="false">
      <c r="A18" s="26"/>
      <c r="B18" s="26"/>
      <c r="C18" s="27"/>
      <c r="D18" s="28"/>
      <c r="E18" s="27"/>
      <c r="F18" s="28"/>
      <c r="G18" s="29" t="str">
        <f aca="false">IF(OR(ISBLANK(C18),ISBLANK(D18),ISBLANK(E18),ISBLANK(F18)),"",(E18+F18)-(C18+D18))</f>
        <v/>
      </c>
      <c r="H18" s="30"/>
      <c r="I18" s="31"/>
      <c r="J18" s="32" t="n">
        <f aca="false">IF(N18="SST",0.314473,IF(N18="SLT",0.031243,IF(N18="LST",0.124228,IF(N18="LLT",0.010189,IF(N18="LST-OO",0.074671,IF(N18="LLT-OO",0.011965,IF(N18="LMT-OO",0.013497,IF(N18="HST",7.2954,IF(N18="HLT",0.60795)))))))))</f>
        <v>0</v>
      </c>
      <c r="K18" s="32" t="n">
        <f aca="false">IF(N18="SST",0.260619,IF(N18="SLT",0.02188,IF(N18="LST",0.040676,IF(N18="LLT",0.003372,IF(N18="LST-OO",0.037557,IF(N18="LLT-OO",0.002079,IF(N18="LMT-OO",0.012499,IF(N18="HST",0.004293,IF(N18="HLT",0.0003578)))))))))</f>
        <v>0</v>
      </c>
      <c r="L18" s="29" t="n">
        <f aca="false">IF(N18="SST",0.087,IF(N18="SLT",0.087,IF(N18="LST",0.12,IF(N18="LLT",0.12,IF(N18="LST-OO",0.12,IF(N18="LLT-OO",0.12,IF(N18="LMT-OO",0.12,IF(N18="HST",0.07,IF(N18="HLT",0.07)))))))))</f>
        <v>0</v>
      </c>
      <c r="M18" s="33" t="str">
        <f aca="false">IF(ISBLANK(N18),"",IF(N18="HST",J18+K18*((I18+H18)/2),IF(N18="HLT",J18+K18*((I18+H18)/2),J18+K18*LN((I18+H18)/2))))</f>
        <v/>
      </c>
      <c r="N18" s="31"/>
      <c r="O18" s="31"/>
      <c r="P18" s="34" t="n">
        <f aca="false">IF($H$3="US",IF(LEFT(N18,1)="S",IF(O18&lt;=4000,1,IF(O18&gt;4000,0.79+(6*O18/100000))),IF(LEFT(N18,1)="L",IF(O18&lt;=200,1,IF(O18&gt;200,1.005+(4.5526*O18/100000))),IF(LEFT(N18,1)="H",1))),IF($H$3="SI",IF(LEFT(N18,1)="S",IF(O18&lt;=1219.51,1,IF(O18&gt;1219.51,0.79+(6*(O18*3.28)/100000))),IF(LEFT(N18,1)="L",IF(O18&lt;=60.98,1,IF(O18&gt;60.98,1.005+(4.5526*(O18*3.28)/100000))),IF(LEFT(N18,1)="H",1)))))</f>
        <v>0</v>
      </c>
      <c r="Q18" s="35"/>
      <c r="R18" s="36" t="str">
        <f aca="false">IF(AF18&lt;0,0,IF($AD18=0,"Review",IF($H$3="US",(($H18-$I18-0.066667*($G18))/($G18*$M18)-($L18*$Q18))*$P18,(($H18-$I18-0.066667*($G18))/($G18*$M18)-($L18/8.696*$Q18))*$P18*37)))</f>
        <v>Review</v>
      </c>
      <c r="S18" s="37" t="str">
        <f aca="false">IF(R18="Review","",IF(R18=0,"",(SQRT(SUMSQ((5),(100*1.4/(H18-I18)),(100*IF($E$3="US",0.1,0.1*37)/R18)))/100)*R18))</f>
        <v/>
      </c>
      <c r="T18" s="38" t="str">
        <f aca="false">IF(R18="Review","",IF(R18=0,"",S18/R18))</f>
        <v/>
      </c>
      <c r="U18" s="39" t="n">
        <v>0.1814</v>
      </c>
      <c r="V18" s="40" t="n">
        <v>0.00096</v>
      </c>
      <c r="W18" s="41" t="e">
        <f aca="false">U18*G18</f>
        <v>#VALUE!</v>
      </c>
      <c r="X18" s="41" t="e">
        <f aca="false">EXP(-W18)</f>
        <v>#VALUE!</v>
      </c>
      <c r="Y18" s="41" t="e">
        <f aca="false">1-X18</f>
        <v>#VALUE!</v>
      </c>
      <c r="Z18" s="41" t="e">
        <f aca="false">1-(Y18/W18)</f>
        <v>#VALUE!</v>
      </c>
      <c r="AA18" s="41" t="e">
        <f aca="false">(R18*U18*V18)/Z18</f>
        <v>#VALUE!</v>
      </c>
      <c r="AB18" s="40" t="n">
        <v>0.01887</v>
      </c>
      <c r="AC18" s="42" t="s">
        <v>50</v>
      </c>
      <c r="AD18" s="43" t="b">
        <f aca="false">AND(NOT(ISBLANK(D18)),NOT(ISBLANK(F18)),NOT(ISBLANK(H18)),NOT(ISBLANK(I18)),NOT(ISBLANK(O18)),NOT(ISBLANK(Q18)),Q18&gt;=0,O18&gt;=0,H18&gt;=0,I18&gt;=0,G18&gt;0)</f>
        <v>0</v>
      </c>
      <c r="AE18" s="42" t="s">
        <v>51</v>
      </c>
      <c r="AF18" s="44" t="str">
        <f aca="false">IF($AD18=0,"Review",IF($H$3="US",(($H18-$I18-0.066667*($G18))/($G18*$M18)-($L18*$Q18))*$P18,(($H18-$I18-0.066667*($G18))/($G18*$M18)-($L18/8.696*$Q18))*$P18*37))</f>
        <v>Review</v>
      </c>
      <c r="AG18" s="45" t="str">
        <f aca="false">IF($AD18=0,"Review",IF($H$3="US",AA18/AB18*0.105*37,AA18/AB18))</f>
        <v>Review</v>
      </c>
      <c r="AH18" s="46" t="str">
        <f aca="false">IF($AD18=0,"",IF($H$3="US",AG18/60/60,AG18/24/60/60))</f>
        <v/>
      </c>
      <c r="AI18" s="47" t="str">
        <f aca="false">IF($AD18=0,"",IF($H$3="US",AA18/AB18*37/24/60/60,AA18/AB18/24/60/60))</f>
        <v/>
      </c>
      <c r="AJ18" s="48" t="str">
        <f aca="false">IF(AD18=0,"",IF(AF18=0,"",S18/R18))</f>
        <v/>
      </c>
      <c r="AK18" s="49" t="str">
        <f aca="false">IF(AD18=1,5%,"")</f>
        <v/>
      </c>
      <c r="AL18" s="49" t="str">
        <f aca="false">IF(AD18=1,(100*1.4)/(H18-I18)/100,"")</f>
        <v/>
      </c>
      <c r="AM18" s="49" t="str">
        <f aca="false">IF(AD18=1,IF(G18&gt;0,IF($H$3="US",0.1/AF18,(0.1*37)/AF18),0.1),"")</f>
        <v/>
      </c>
      <c r="AN18" s="49" t="str">
        <f aca="false">IF(AD18=1,SQRT(AK18*AK18+AL18*AL18+AM18*AM18),"")</f>
        <v/>
      </c>
      <c r="AO18" s="55"/>
    </row>
    <row r="19" customFormat="false" ht="19.35" hidden="false" customHeight="false" outlineLevel="0" collapsed="false">
      <c r="A19" s="26"/>
      <c r="B19" s="26"/>
      <c r="C19" s="27"/>
      <c r="D19" s="28"/>
      <c r="E19" s="27"/>
      <c r="F19" s="28"/>
      <c r="G19" s="29" t="str">
        <f aca="false">IF(OR(ISBLANK(C19),ISBLANK(D19),ISBLANK(E19),ISBLANK(F19)),"",(E19+F19)-(C19+D19))</f>
        <v/>
      </c>
      <c r="H19" s="30"/>
      <c r="I19" s="31"/>
      <c r="J19" s="32" t="n">
        <f aca="false">IF(N19="SST",0.314473,IF(N19="SLT",0.031243,IF(N19="LST",0.124228,IF(N19="LLT",0.010189,IF(N19="LST-OO",0.074671,IF(N19="LLT-OO",0.011965,IF(N19="LMT-OO",0.013497,IF(N19="HST",7.2954,IF(N19="HLT",0.60795)))))))))</f>
        <v>0</v>
      </c>
      <c r="K19" s="32" t="n">
        <f aca="false">IF(N19="SST",0.260619,IF(N19="SLT",0.02188,IF(N19="LST",0.040676,IF(N19="LLT",0.003372,IF(N19="LST-OO",0.037557,IF(N19="LLT-OO",0.002079,IF(N19="LMT-OO",0.012499,IF(N19="HST",0.004293,IF(N19="HLT",0.0003578)))))))))</f>
        <v>0</v>
      </c>
      <c r="L19" s="29" t="n">
        <f aca="false">IF(N19="SST",0.087,IF(N19="SLT",0.087,IF(N19="LST",0.12,IF(N19="LLT",0.12,IF(N19="LST-OO",0.12,IF(N19="LLT-OO",0.12,IF(N19="LMT-OO",0.12,IF(N19="HST",0.07,IF(N19="HLT",0.07)))))))))</f>
        <v>0</v>
      </c>
      <c r="M19" s="33" t="str">
        <f aca="false">IF(ISBLANK(N19),"",IF(N19="HST",J19+K19*((I19+H19)/2),IF(N19="HLT",J19+K19*((I19+H19)/2),J19+K19*LN((I19+H19)/2))))</f>
        <v/>
      </c>
      <c r="N19" s="31"/>
      <c r="O19" s="31"/>
      <c r="P19" s="34" t="n">
        <f aca="false">IF($H$3="US",IF(LEFT(N19,1)="S",IF(O19&lt;=4000,1,IF(O19&gt;4000,0.79+(6*O19/100000))),IF(LEFT(N19,1)="L",IF(O19&lt;=200,1,IF(O19&gt;200,1.005+(4.5526*O19/100000))),IF(LEFT(N19,1)="H",1))),IF($H$3="SI",IF(LEFT(N19,1)="S",IF(O19&lt;=1219.51,1,IF(O19&gt;1219.51,0.79+(6*(O19*3.28)/100000))),IF(LEFT(N19,1)="L",IF(O19&lt;=60.98,1,IF(O19&gt;60.98,1.005+(4.5526*(O19*3.28)/100000))),IF(LEFT(N19,1)="H",1)))))</f>
        <v>0</v>
      </c>
      <c r="Q19" s="35"/>
      <c r="R19" s="36" t="str">
        <f aca="false">IF(AF19&lt;0,0,IF($AD19=0,"Review",IF($H$3="US",(($H19-$I19-0.066667*($G19))/($G19*$M19)-($L19*$Q19))*$P19,(($H19-$I19-0.066667*($G19))/($G19*$M19)-($L19/8.696*$Q19))*$P19*37)))</f>
        <v>Review</v>
      </c>
      <c r="S19" s="37" t="str">
        <f aca="false">IF(R19="Review","",IF(R19=0,"",(SQRT(SUMSQ((5),(100*1.4/(H19-I19)),(100*IF($E$3="US",0.1,0.1*37)/R19)))/100)*R19))</f>
        <v/>
      </c>
      <c r="T19" s="38" t="str">
        <f aca="false">IF(R19="Review","",IF(R19=0,"",S19/R19))</f>
        <v/>
      </c>
      <c r="U19" s="39" t="n">
        <v>0.1814</v>
      </c>
      <c r="V19" s="40" t="n">
        <v>0.00096</v>
      </c>
      <c r="W19" s="41" t="e">
        <f aca="false">U19*G19</f>
        <v>#VALUE!</v>
      </c>
      <c r="X19" s="41" t="e">
        <f aca="false">EXP(-W19)</f>
        <v>#VALUE!</v>
      </c>
      <c r="Y19" s="41" t="e">
        <f aca="false">1-X19</f>
        <v>#VALUE!</v>
      </c>
      <c r="Z19" s="41" t="e">
        <f aca="false">1-(Y19/W19)</f>
        <v>#VALUE!</v>
      </c>
      <c r="AA19" s="41" t="e">
        <f aca="false">(R19*U19*V19)/Z19</f>
        <v>#VALUE!</v>
      </c>
      <c r="AB19" s="40" t="n">
        <v>0.01887</v>
      </c>
      <c r="AC19" s="42" t="s">
        <v>50</v>
      </c>
      <c r="AD19" s="43" t="b">
        <f aca="false">AND(NOT(ISBLANK(D19)),NOT(ISBLANK(F19)),NOT(ISBLANK(H19)),NOT(ISBLANK(I19)),NOT(ISBLANK(O19)),NOT(ISBLANK(Q19)),Q19&gt;=0,O19&gt;=0,H19&gt;=0,I19&gt;=0,G19&gt;0)</f>
        <v>0</v>
      </c>
      <c r="AE19" s="42" t="s">
        <v>51</v>
      </c>
      <c r="AF19" s="44" t="str">
        <f aca="false">IF($AD19=0,"Review",IF($H$3="US",(($H19-$I19-0.066667*($G19))/($G19*$M19)-($L19*$Q19))*$P19,(($H19-$I19-0.066667*($G19))/($G19*$M19)-($L19/8.696*$Q19))*$P19*37))</f>
        <v>Review</v>
      </c>
      <c r="AG19" s="45" t="str">
        <f aca="false">IF($AD19=0,"Review",IF($H$3="US",AA19/AB19*0.105*37,AA19/AB19))</f>
        <v>Review</v>
      </c>
      <c r="AH19" s="46" t="str">
        <f aca="false">IF($AD19=0,"",IF($H$3="US",AG19/60/60,AG19/24/60/60))</f>
        <v/>
      </c>
      <c r="AI19" s="47" t="str">
        <f aca="false">IF($AD19=0,"",IF($H$3="US",AA19/AB19*37/24/60/60,AA19/AB19/24/60/60))</f>
        <v/>
      </c>
      <c r="AJ19" s="48" t="str">
        <f aca="false">IF(AD19=0,"",IF(AF19=0,"",S19/R19))</f>
        <v/>
      </c>
      <c r="AK19" s="49" t="str">
        <f aca="false">IF(AD19=1,5%,"")</f>
        <v/>
      </c>
      <c r="AL19" s="49" t="str">
        <f aca="false">IF(AD19=1,(100*1.4)/(H19-I19)/100,"")</f>
        <v/>
      </c>
      <c r="AM19" s="49" t="str">
        <f aca="false">IF(AD19=1,IF(G19&gt;0,IF($H$3="US",0.1/AF19,(0.1*37)/AF19),0.1),"")</f>
        <v/>
      </c>
      <c r="AN19" s="49" t="str">
        <f aca="false">IF(AD19=1,SQRT(AK19*AK19+AL19*AL19+AM19*AM19),"")</f>
        <v/>
      </c>
      <c r="AO19" s="55"/>
    </row>
    <row r="20" customFormat="false" ht="19.35" hidden="false" customHeight="false" outlineLevel="0" collapsed="false">
      <c r="A20" s="26"/>
      <c r="B20" s="26"/>
      <c r="C20" s="27"/>
      <c r="D20" s="28"/>
      <c r="E20" s="27"/>
      <c r="F20" s="28"/>
      <c r="G20" s="29" t="str">
        <f aca="false">IF(OR(ISBLANK(C20),ISBLANK(D20),ISBLANK(E20),ISBLANK(F20)),"",(E20+F20)-(C20+D20))</f>
        <v/>
      </c>
      <c r="H20" s="30"/>
      <c r="I20" s="31"/>
      <c r="J20" s="32" t="n">
        <f aca="false">IF(N20="SST",0.314473,IF(N20="SLT",0.031243,IF(N20="LST",0.124228,IF(N20="LLT",0.010189,IF(N20="LST-OO",0.074671,IF(N20="LLT-OO",0.011965,IF(N20="LMT-OO",0.013497,IF(N20="HST",7.2954,IF(N20="HLT",0.60795)))))))))</f>
        <v>0</v>
      </c>
      <c r="K20" s="32" t="n">
        <f aca="false">IF(N20="SST",0.260619,IF(N20="SLT",0.02188,IF(N20="LST",0.040676,IF(N20="LLT",0.003372,IF(N20="LST-OO",0.037557,IF(N20="LLT-OO",0.002079,IF(N20="LMT-OO",0.012499,IF(N20="HST",0.004293,IF(N20="HLT",0.0003578)))))))))</f>
        <v>0</v>
      </c>
      <c r="L20" s="29" t="n">
        <f aca="false">IF(N20="SST",0.087,IF(N20="SLT",0.087,IF(N20="LST",0.12,IF(N20="LLT",0.12,IF(N20="LST-OO",0.12,IF(N20="LLT-OO",0.12,IF(N20="LMT-OO",0.12,IF(N20="HST",0.07,IF(N20="HLT",0.07)))))))))</f>
        <v>0</v>
      </c>
      <c r="M20" s="33" t="str">
        <f aca="false">IF(ISBLANK(N20),"",IF(N20="HST",J20+K20*((I20+H20)/2),IF(N20="HLT",J20+K20*((I20+H20)/2),J20+K20*LN((I20+H20)/2))))</f>
        <v/>
      </c>
      <c r="N20" s="31"/>
      <c r="O20" s="31"/>
      <c r="P20" s="34" t="n">
        <f aca="false">IF($H$3="US",IF(LEFT(N20,1)="S",IF(O20&lt;=4000,1,IF(O20&gt;4000,0.79+(6*O20/100000))),IF(LEFT(N20,1)="L",IF(O20&lt;=200,1,IF(O20&gt;200,1.005+(4.5526*O20/100000))),IF(LEFT(N20,1)="H",1))),IF($H$3="SI",IF(LEFT(N20,1)="S",IF(O20&lt;=1219.51,1,IF(O20&gt;1219.51,0.79+(6*(O20*3.28)/100000))),IF(LEFT(N20,1)="L",IF(O20&lt;=60.98,1,IF(O20&gt;60.98,1.005+(4.5526*(O20*3.28)/100000))),IF(LEFT(N20,1)="H",1)))))</f>
        <v>0</v>
      </c>
      <c r="Q20" s="35"/>
      <c r="R20" s="36" t="str">
        <f aca="false">IF(AF20&lt;0,0,IF($AD20=0,"Review",IF($H$3="US",(($H20-$I20-0.066667*($G20))/($G20*$M20)-($L20*$Q20))*$P20,(($H20-$I20-0.066667*($G20))/($G20*$M20)-($L20/8.696*$Q20))*$P20*37)))</f>
        <v>Review</v>
      </c>
      <c r="S20" s="37" t="str">
        <f aca="false">IF(R20="Review","",IF(R20=0,"",(SQRT(SUMSQ((5),(100*1.4/(H20-I20)),(100*IF($E$3="US",0.1,0.1*37)/R20)))/100)*R20))</f>
        <v/>
      </c>
      <c r="T20" s="38" t="str">
        <f aca="false">IF(R20="Review","",IF(R20=0,"",S20/R20))</f>
        <v/>
      </c>
      <c r="U20" s="39" t="n">
        <v>0.1814</v>
      </c>
      <c r="V20" s="40" t="n">
        <v>0.00096</v>
      </c>
      <c r="W20" s="41" t="e">
        <f aca="false">U20*G20</f>
        <v>#VALUE!</v>
      </c>
      <c r="X20" s="41" t="e">
        <f aca="false">EXP(-W20)</f>
        <v>#VALUE!</v>
      </c>
      <c r="Y20" s="41" t="e">
        <f aca="false">1-X20</f>
        <v>#VALUE!</v>
      </c>
      <c r="Z20" s="41" t="e">
        <f aca="false">1-(Y20/W20)</f>
        <v>#VALUE!</v>
      </c>
      <c r="AA20" s="41" t="e">
        <f aca="false">(R20*U20*V20)/Z20</f>
        <v>#VALUE!</v>
      </c>
      <c r="AB20" s="40" t="n">
        <v>0.01887</v>
      </c>
      <c r="AC20" s="42" t="s">
        <v>50</v>
      </c>
      <c r="AD20" s="43" t="b">
        <f aca="false">AND(NOT(ISBLANK(D20)),NOT(ISBLANK(F20)),NOT(ISBLANK(H20)),NOT(ISBLANK(I20)),NOT(ISBLANK(O20)),NOT(ISBLANK(Q20)),Q20&gt;=0,O20&gt;=0,H20&gt;=0,I20&gt;=0,G20&gt;0)</f>
        <v>0</v>
      </c>
      <c r="AE20" s="42" t="s">
        <v>51</v>
      </c>
      <c r="AF20" s="44" t="str">
        <f aca="false">IF($AD20=0,"Review",IF($H$3="US",(($H20-$I20-0.066667*($G20))/($G20*$M20)-($L20*$Q20))*$P20,(($H20-$I20-0.066667*($G20))/($G20*$M20)-($L20/8.696*$Q20))*$P20*37))</f>
        <v>Review</v>
      </c>
      <c r="AG20" s="45" t="str">
        <f aca="false">IF($AD20=0,"Review",IF($H$3="US",AA20/AB20*0.105*37,AA20/AB20))</f>
        <v>Review</v>
      </c>
      <c r="AH20" s="46" t="str">
        <f aca="false">IF($AD20=0,"",IF($H$3="US",AG20/60/60,AG20/24/60/60))</f>
        <v/>
      </c>
      <c r="AI20" s="47" t="str">
        <f aca="false">IF($AD20=0,"",IF($H$3="US",AA20/AB20*37/24/60/60,AA20/AB20/24/60/60))</f>
        <v/>
      </c>
      <c r="AJ20" s="48" t="str">
        <f aca="false">IF(AD20=0,"",IF(AF20=0,"",S20/R20))</f>
        <v/>
      </c>
      <c r="AK20" s="49" t="str">
        <f aca="false">IF(AD20=1,5%,"")</f>
        <v/>
      </c>
      <c r="AL20" s="49" t="str">
        <f aca="false">IF(AD20=1,(100*1.4)/(H20-I20)/100,"")</f>
        <v/>
      </c>
      <c r="AM20" s="49" t="str">
        <f aca="false">IF(AD20=1,IF(G20&gt;0,IF($H$3="US",0.1/AF20,(0.1*37)/AF20),0.1),"")</f>
        <v/>
      </c>
      <c r="AN20" s="49" t="str">
        <f aca="false">IF(AD20=1,SQRT(AK20*AK20+AL20*AL20+AM20*AM20),"")</f>
        <v/>
      </c>
      <c r="AO20" s="55"/>
    </row>
    <row r="21" customFormat="false" ht="19.35" hidden="false" customHeight="false" outlineLevel="0" collapsed="false">
      <c r="A21" s="26"/>
      <c r="B21" s="26"/>
      <c r="C21" s="27"/>
      <c r="D21" s="28"/>
      <c r="E21" s="27"/>
      <c r="F21" s="28"/>
      <c r="G21" s="29" t="str">
        <f aca="false">IF(OR(ISBLANK(C21),ISBLANK(D21),ISBLANK(E21),ISBLANK(F21)),"",(E21+F21)-(C21+D21))</f>
        <v/>
      </c>
      <c r="H21" s="30"/>
      <c r="I21" s="31"/>
      <c r="J21" s="32" t="n">
        <f aca="false">IF(N21="SST",0.314473,IF(N21="SLT",0.031243,IF(N21="LST",0.124228,IF(N21="LLT",0.010189,IF(N21="LST-OO",0.074671,IF(N21="LLT-OO",0.011965,IF(N21="LMT-OO",0.013497,IF(N21="HST",7.2954,IF(N21="HLT",0.60795)))))))))</f>
        <v>0</v>
      </c>
      <c r="K21" s="32" t="n">
        <f aca="false">IF(N21="SST",0.260619,IF(N21="SLT",0.02188,IF(N21="LST",0.040676,IF(N21="LLT",0.003372,IF(N21="LST-OO",0.037557,IF(N21="LLT-OO",0.002079,IF(N21="LMT-OO",0.012499,IF(N21="HST",0.004293,IF(N21="HLT",0.0003578)))))))))</f>
        <v>0</v>
      </c>
      <c r="L21" s="29" t="n">
        <f aca="false">IF(N21="SST",0.087,IF(N21="SLT",0.087,IF(N21="LST",0.12,IF(N21="LLT",0.12,IF(N21="LST-OO",0.12,IF(N21="LLT-OO",0.12,IF(N21="LMT-OO",0.12,IF(N21="HST",0.07,IF(N21="HLT",0.07)))))))))</f>
        <v>0</v>
      </c>
      <c r="M21" s="33" t="str">
        <f aca="false">IF(ISBLANK(N21),"",IF(N21="HST",J21+K21*((I21+H21)/2),IF(N21="HLT",J21+K21*((I21+H21)/2),J21+K21*LN((I21+H21)/2))))</f>
        <v/>
      </c>
      <c r="N21" s="31"/>
      <c r="O21" s="31"/>
      <c r="P21" s="34" t="n">
        <f aca="false">IF($H$3="US",IF(LEFT(N21,1)="S",IF(O21&lt;=4000,1,IF(O21&gt;4000,0.79+(6*O21/100000))),IF(LEFT(N21,1)="L",IF(O21&lt;=200,1,IF(O21&gt;200,1.005+(4.5526*O21/100000))),IF(LEFT(N21,1)="H",1))),IF($H$3="SI",IF(LEFT(N21,1)="S",IF(O21&lt;=1219.51,1,IF(O21&gt;1219.51,0.79+(6*(O21*3.28)/100000))),IF(LEFT(N21,1)="L",IF(O21&lt;=60.98,1,IF(O21&gt;60.98,1.005+(4.5526*(O21*3.28)/100000))),IF(LEFT(N21,1)="H",1)))))</f>
        <v>0</v>
      </c>
      <c r="Q21" s="35"/>
      <c r="R21" s="36" t="str">
        <f aca="false">IF(AF21&lt;0,0,IF($AD21=0,"Review",IF($H$3="US",(($H21-$I21-0.066667*($G21))/($G21*$M21)-($L21*$Q21))*$P21,(($H21-$I21-0.066667*($G21))/($G21*$M21)-($L21/8.696*$Q21))*$P21*37)))</f>
        <v>Review</v>
      </c>
      <c r="S21" s="37" t="str">
        <f aca="false">IF(R21="Review","",IF(R21=0,"",(SQRT(SUMSQ((5),(100*1.4/(H21-I21)),(100*IF($E$3="US",0.1,0.1*37)/R21)))/100)*R21))</f>
        <v/>
      </c>
      <c r="T21" s="38" t="str">
        <f aca="false">IF(R21="Review","",IF(R21=0,"",S21/R21))</f>
        <v/>
      </c>
      <c r="U21" s="39" t="n">
        <v>0.1814</v>
      </c>
      <c r="V21" s="40" t="n">
        <v>0.00096</v>
      </c>
      <c r="W21" s="41" t="e">
        <f aca="false">U21*G21</f>
        <v>#VALUE!</v>
      </c>
      <c r="X21" s="41" t="e">
        <f aca="false">EXP(-W21)</f>
        <v>#VALUE!</v>
      </c>
      <c r="Y21" s="41" t="e">
        <f aca="false">1-X21</f>
        <v>#VALUE!</v>
      </c>
      <c r="Z21" s="41" t="e">
        <f aca="false">1-(Y21/W21)</f>
        <v>#VALUE!</v>
      </c>
      <c r="AA21" s="41" t="e">
        <f aca="false">(R21*U21*V21)/Z21</f>
        <v>#VALUE!</v>
      </c>
      <c r="AB21" s="40" t="n">
        <v>0.01887</v>
      </c>
      <c r="AC21" s="42" t="s">
        <v>50</v>
      </c>
      <c r="AD21" s="43" t="b">
        <f aca="false">AND(NOT(ISBLANK(D21)),NOT(ISBLANK(F21)),NOT(ISBLANK(H21)),NOT(ISBLANK(I21)),NOT(ISBLANK(O21)),NOT(ISBLANK(Q21)),Q21&gt;=0,O21&gt;=0,H21&gt;=0,I21&gt;=0,G21&gt;0)</f>
        <v>0</v>
      </c>
      <c r="AE21" s="42" t="s">
        <v>51</v>
      </c>
      <c r="AF21" s="44" t="str">
        <f aca="false">IF($AD21=0,"Review",IF($H$3="US",(($H21-$I21-0.066667*($G21))/($G21*$M21)-($L21*$Q21))*$P21,(($H21-$I21-0.066667*($G21))/($G21*$M21)-($L21/8.696*$Q21))*$P21*37))</f>
        <v>Review</v>
      </c>
      <c r="AG21" s="45" t="str">
        <f aca="false">IF($AD21=0,"Review",IF($H$3="US",AA21/AB21*0.105*37,AA21/AB21))</f>
        <v>Review</v>
      </c>
      <c r="AH21" s="46" t="str">
        <f aca="false">IF($AD21=0,"",IF($H$3="US",AG21/60/60,AG21/24/60/60))</f>
        <v/>
      </c>
      <c r="AI21" s="47" t="str">
        <f aca="false">IF($AD21=0,"",IF($H$3="US",AA21/AB21*37/24/60/60,AA21/AB21/24/60/60))</f>
        <v/>
      </c>
      <c r="AJ21" s="48" t="str">
        <f aca="false">IF(AD21=0,"",IF(AF21=0,"",S21/R21))</f>
        <v/>
      </c>
      <c r="AK21" s="49" t="str">
        <f aca="false">IF(AD21=1,5%,"")</f>
        <v/>
      </c>
      <c r="AL21" s="49" t="str">
        <f aca="false">IF(AD21=1,(100*1.4)/(H21-I21)/100,"")</f>
        <v/>
      </c>
      <c r="AM21" s="49" t="str">
        <f aca="false">IF(AD21=1,IF(G21&gt;0,IF($H$3="US",0.1/AF21,(0.1*37)/AF21),0.1),"")</f>
        <v/>
      </c>
      <c r="AN21" s="49" t="str">
        <f aca="false">IF(AD21=1,SQRT(AK21*AK21+AL21*AL21+AM21*AM21),"")</f>
        <v/>
      </c>
      <c r="AO21" s="55"/>
    </row>
    <row r="22" customFormat="false" ht="19.35" hidden="false" customHeight="false" outlineLevel="0" collapsed="false">
      <c r="A22" s="26"/>
      <c r="B22" s="26"/>
      <c r="C22" s="27"/>
      <c r="D22" s="28"/>
      <c r="E22" s="27"/>
      <c r="F22" s="28"/>
      <c r="G22" s="29" t="str">
        <f aca="false">IF(OR(ISBLANK(C22),ISBLANK(D22),ISBLANK(E22),ISBLANK(F22)),"",(E22+F22)-(C22+D22))</f>
        <v/>
      </c>
      <c r="H22" s="30"/>
      <c r="I22" s="31"/>
      <c r="J22" s="32" t="n">
        <f aca="false">IF(N22="SST",0.314473,IF(N22="SLT",0.031243,IF(N22="LST",0.124228,IF(N22="LLT",0.010189,IF(N22="LST-OO",0.074671,IF(N22="LLT-OO",0.011965,IF(N22="LMT-OO",0.013497,IF(N22="HST",7.2954,IF(N22="HLT",0.60795)))))))))</f>
        <v>0</v>
      </c>
      <c r="K22" s="32" t="n">
        <f aca="false">IF(N22="SST",0.260619,IF(N22="SLT",0.02188,IF(N22="LST",0.040676,IF(N22="LLT",0.003372,IF(N22="LST-OO",0.037557,IF(N22="LLT-OO",0.002079,IF(N22="LMT-OO",0.012499,IF(N22="HST",0.004293,IF(N22="HLT",0.0003578)))))))))</f>
        <v>0</v>
      </c>
      <c r="L22" s="29" t="n">
        <f aca="false">IF(N22="SST",0.087,IF(N22="SLT",0.087,IF(N22="LST",0.12,IF(N22="LLT",0.12,IF(N22="LST-OO",0.12,IF(N22="LLT-OO",0.12,IF(N22="LMT-OO",0.12,IF(N22="HST",0.07,IF(N22="HLT",0.07)))))))))</f>
        <v>0</v>
      </c>
      <c r="M22" s="33" t="str">
        <f aca="false">IF(ISBLANK(N22),"",IF(N22="HST",J22+K22*((I22+H22)/2),IF(N22="HLT",J22+K22*((I22+H22)/2),J22+K22*LN((I22+H22)/2))))</f>
        <v/>
      </c>
      <c r="N22" s="31"/>
      <c r="O22" s="31"/>
      <c r="P22" s="34" t="n">
        <f aca="false">IF($H$3="US",IF(LEFT(N22,1)="S",IF(O22&lt;=4000,1,IF(O22&gt;4000,0.79+(6*O22/100000))),IF(LEFT(N22,1)="L",IF(O22&lt;=200,1,IF(O22&gt;200,1.005+(4.5526*O22/100000))),IF(LEFT(N22,1)="H",1))),IF($H$3="SI",IF(LEFT(N22,1)="S",IF(O22&lt;=1219.51,1,IF(O22&gt;1219.51,0.79+(6*(O22*3.28)/100000))),IF(LEFT(N22,1)="L",IF(O22&lt;=60.98,1,IF(O22&gt;60.98,1.005+(4.5526*(O22*3.28)/100000))),IF(LEFT(N22,1)="H",1)))))</f>
        <v>0</v>
      </c>
      <c r="Q22" s="35"/>
      <c r="R22" s="36" t="str">
        <f aca="false">IF(AF22&lt;0,0,IF($AD22=0,"Review",IF($H$3="US",(($H22-$I22-0.066667*($G22))/($G22*$M22)-($L22*$Q22))*$P22,(($H22-$I22-0.066667*($G22))/($G22*$M22)-($L22/8.696*$Q22))*$P22*37)))</f>
        <v>Review</v>
      </c>
      <c r="S22" s="37" t="str">
        <f aca="false">IF(R22="Review","",IF(R22=0,"",(SQRT(SUMSQ((5),(100*1.4/(H22-I22)),(100*IF($E$3="US",0.1,0.1*37)/R22)))/100)*R22))</f>
        <v/>
      </c>
      <c r="T22" s="38" t="str">
        <f aca="false">IF(R22="Review","",IF(R22=0,"",S22/R22))</f>
        <v/>
      </c>
      <c r="U22" s="39" t="n">
        <v>0.1814</v>
      </c>
      <c r="V22" s="40" t="n">
        <v>0.00096</v>
      </c>
      <c r="W22" s="41" t="e">
        <f aca="false">U22*G22</f>
        <v>#VALUE!</v>
      </c>
      <c r="X22" s="41" t="e">
        <f aca="false">EXP(-W22)</f>
        <v>#VALUE!</v>
      </c>
      <c r="Y22" s="41" t="e">
        <f aca="false">1-X22</f>
        <v>#VALUE!</v>
      </c>
      <c r="Z22" s="41" t="e">
        <f aca="false">1-(Y22/W22)</f>
        <v>#VALUE!</v>
      </c>
      <c r="AA22" s="41" t="e">
        <f aca="false">(R22*U22*V22)/Z22</f>
        <v>#VALUE!</v>
      </c>
      <c r="AB22" s="40" t="n">
        <v>0.01887</v>
      </c>
      <c r="AC22" s="42" t="s">
        <v>50</v>
      </c>
      <c r="AD22" s="43" t="b">
        <f aca="false">AND(NOT(ISBLANK(D22)),NOT(ISBLANK(F22)),NOT(ISBLANK(H22)),NOT(ISBLANK(I22)),NOT(ISBLANK(O22)),NOT(ISBLANK(Q22)),Q22&gt;=0,O22&gt;=0,H22&gt;=0,I22&gt;=0,G22&gt;0)</f>
        <v>0</v>
      </c>
      <c r="AE22" s="42" t="s">
        <v>51</v>
      </c>
      <c r="AF22" s="44" t="str">
        <f aca="false">IF($AD22=0,"Review",IF($H$3="US",(($H22-$I22-0.066667*($G22))/($G22*$M22)-($L22*$Q22))*$P22,(($H22-$I22-0.066667*($G22))/($G22*$M22)-($L22/8.696*$Q22))*$P22*37))</f>
        <v>Review</v>
      </c>
      <c r="AG22" s="45" t="str">
        <f aca="false">IF($AD22=0,"Review",IF($H$3="US",AA22/AB22*0.105*37,AA22/AB22))</f>
        <v>Review</v>
      </c>
      <c r="AH22" s="46" t="str">
        <f aca="false">IF($AD22=0,"",IF($H$3="US",AG22/60/60,AG22/24/60/60))</f>
        <v/>
      </c>
      <c r="AI22" s="47" t="str">
        <f aca="false">IF($AD22=0,"",IF($H$3="US",AA22/AB22*37/24/60/60,AA22/AB22/24/60/60))</f>
        <v/>
      </c>
      <c r="AJ22" s="48" t="str">
        <f aca="false">IF(AD22=0,"",IF(AF22=0,"",S22/R22))</f>
        <v/>
      </c>
      <c r="AK22" s="49" t="str">
        <f aca="false">IF(AD22=1,5%,"")</f>
        <v/>
      </c>
      <c r="AL22" s="49" t="str">
        <f aca="false">IF(AD22=1,(100*1.4)/(H22-I22)/100,"")</f>
        <v/>
      </c>
      <c r="AM22" s="49" t="str">
        <f aca="false">IF(AD22=1,IF(G22&gt;0,IF($H$3="US",0.1/AF22,(0.1*37)/AF22),0.1),"")</f>
        <v/>
      </c>
      <c r="AN22" s="49" t="str">
        <f aca="false">IF(AD22=1,SQRT(AK22*AK22+AL22*AL22+AM22*AM22),"")</f>
        <v/>
      </c>
      <c r="AO22" s="55"/>
    </row>
    <row r="23" customFormat="false" ht="19.35" hidden="false" customHeight="false" outlineLevel="0" collapsed="false">
      <c r="A23" s="26"/>
      <c r="B23" s="26"/>
      <c r="C23" s="27"/>
      <c r="D23" s="28"/>
      <c r="E23" s="27"/>
      <c r="F23" s="28"/>
      <c r="G23" s="29" t="str">
        <f aca="false">IF(OR(ISBLANK(C23),ISBLANK(D23),ISBLANK(E23),ISBLANK(F23)),"",(E23+F23)-(C23+D23))</f>
        <v/>
      </c>
      <c r="H23" s="30"/>
      <c r="I23" s="31"/>
      <c r="J23" s="32" t="n">
        <f aca="false">IF(N23="SST",0.314473,IF(N23="SLT",0.031243,IF(N23="LST",0.124228,IF(N23="LLT",0.010189,IF(N23="LST-OO",0.074671,IF(N23="LLT-OO",0.011965,IF(N23="LMT-OO",0.013497,IF(N23="HST",7.2954,IF(N23="HLT",0.60795)))))))))</f>
        <v>0</v>
      </c>
      <c r="K23" s="32" t="n">
        <f aca="false">IF(N23="SST",0.260619,IF(N23="SLT",0.02188,IF(N23="LST",0.040676,IF(N23="LLT",0.003372,IF(N23="LST-OO",0.037557,IF(N23="LLT-OO",0.002079,IF(N23="LMT-OO",0.012499,IF(N23="HST",0.004293,IF(N23="HLT",0.0003578)))))))))</f>
        <v>0</v>
      </c>
      <c r="L23" s="29" t="n">
        <f aca="false">IF(N23="SST",0.087,IF(N23="SLT",0.087,IF(N23="LST",0.12,IF(N23="LLT",0.12,IF(N23="LST-OO",0.12,IF(N23="LLT-OO",0.12,IF(N23="LMT-OO",0.12,IF(N23="HST",0.07,IF(N23="HLT",0.07)))))))))</f>
        <v>0</v>
      </c>
      <c r="M23" s="33" t="str">
        <f aca="false">IF(ISBLANK(N23),"",IF(N23="HST",J23+K23*((I23+H23)/2),IF(N23="HLT",J23+K23*((I23+H23)/2),J23+K23*LN((I23+H23)/2))))</f>
        <v/>
      </c>
      <c r="N23" s="31"/>
      <c r="O23" s="31"/>
      <c r="P23" s="34" t="n">
        <f aca="false">IF($H$3="US",IF(LEFT(N23,1)="S",IF(O23&lt;=4000,1,IF(O23&gt;4000,0.79+(6*O23/100000))),IF(LEFT(N23,1)="L",IF(O23&lt;=200,1,IF(O23&gt;200,1.005+(4.5526*O23/100000))),IF(LEFT(N23,1)="H",1))),IF($H$3="SI",IF(LEFT(N23,1)="S",IF(O23&lt;=1219.51,1,IF(O23&gt;1219.51,0.79+(6*(O23*3.28)/100000))),IF(LEFT(N23,1)="L",IF(O23&lt;=60.98,1,IF(O23&gt;60.98,1.005+(4.5526*(O23*3.28)/100000))),IF(LEFT(N23,1)="H",1)))))</f>
        <v>0</v>
      </c>
      <c r="Q23" s="35"/>
      <c r="R23" s="36" t="str">
        <f aca="false">IF(AF23&lt;0,0,IF($AD23=0,"Review",IF($H$3="US",(($H23-$I23-0.066667*($G23))/($G23*$M23)-($L23*$Q23))*$P23,(($H23-$I23-0.066667*($G23))/($G23*$M23)-($L23/8.696*$Q23))*$P23*37)))</f>
        <v>Review</v>
      </c>
      <c r="S23" s="37" t="str">
        <f aca="false">IF(R23="Review","",IF(R23=0,"",(SQRT(SUMSQ((5),(100*1.4/(H23-I23)),(100*IF($E$3="US",0.1,0.1*37)/R23)))/100)*R23))</f>
        <v/>
      </c>
      <c r="T23" s="38" t="str">
        <f aca="false">IF(R23="Review","",IF(R23=0,"",S23/R23))</f>
        <v/>
      </c>
      <c r="U23" s="39" t="n">
        <v>0.1814</v>
      </c>
      <c r="V23" s="40" t="n">
        <v>0.00096</v>
      </c>
      <c r="W23" s="41" t="e">
        <f aca="false">U23*G23</f>
        <v>#VALUE!</v>
      </c>
      <c r="X23" s="41" t="e">
        <f aca="false">EXP(-W23)</f>
        <v>#VALUE!</v>
      </c>
      <c r="Y23" s="41" t="e">
        <f aca="false">1-X23</f>
        <v>#VALUE!</v>
      </c>
      <c r="Z23" s="41" t="e">
        <f aca="false">1-(Y23/W23)</f>
        <v>#VALUE!</v>
      </c>
      <c r="AA23" s="41" t="e">
        <f aca="false">(R23*U23*V23)/Z23</f>
        <v>#VALUE!</v>
      </c>
      <c r="AB23" s="40" t="n">
        <v>0.01887</v>
      </c>
      <c r="AC23" s="42" t="s">
        <v>50</v>
      </c>
      <c r="AD23" s="43" t="b">
        <f aca="false">AND(NOT(ISBLANK(D23)),NOT(ISBLANK(F23)),NOT(ISBLANK(H23)),NOT(ISBLANK(I23)),NOT(ISBLANK(O23)),NOT(ISBLANK(Q23)),Q23&gt;=0,O23&gt;=0,H23&gt;=0,I23&gt;=0,G23&gt;0)</f>
        <v>0</v>
      </c>
      <c r="AE23" s="42" t="s">
        <v>51</v>
      </c>
      <c r="AF23" s="44" t="str">
        <f aca="false">IF($AD23=0,"Review",IF($H$3="US",(($H23-$I23-0.066667*($G23))/($G23*$M23)-($L23*$Q23))*$P23,(($H23-$I23-0.066667*($G23))/($G23*$M23)-($L23/8.696*$Q23))*$P23*37))</f>
        <v>Review</v>
      </c>
      <c r="AG23" s="45" t="str">
        <f aca="false">IF($AD23=0,"Review",IF($H$3="US",AA23/AB23*0.105*37,AA23/AB23))</f>
        <v>Review</v>
      </c>
      <c r="AH23" s="46" t="str">
        <f aca="false">IF($AD23=0,"",IF($H$3="US",AG23/60/60,AG23/24/60/60))</f>
        <v/>
      </c>
      <c r="AI23" s="47" t="str">
        <f aca="false">IF($AD23=0,"",IF($H$3="US",AA23/AB23*37/24/60/60,AA23/AB23/24/60/60))</f>
        <v/>
      </c>
      <c r="AJ23" s="48" t="str">
        <f aca="false">IF(AD23=0,"",IF(AF23=0,"",S23/R23))</f>
        <v/>
      </c>
      <c r="AK23" s="49" t="str">
        <f aca="false">IF(AD23=1,5%,"")</f>
        <v/>
      </c>
      <c r="AL23" s="49" t="str">
        <f aca="false">IF(AD23=1,(100*1.4)/(H23-I23)/100,"")</f>
        <v/>
      </c>
      <c r="AM23" s="49" t="str">
        <f aca="false">IF(AD23=1,IF(G23&gt;0,IF($H$3="US",0.1/AF23,(0.1*37)/AF23),0.1),"")</f>
        <v/>
      </c>
      <c r="AN23" s="49" t="str">
        <f aca="false">IF(AD23=1,SQRT(AK23*AK23+AL23*AL23+AM23*AM23),"")</f>
        <v/>
      </c>
      <c r="AO23" s="55"/>
    </row>
    <row r="24" customFormat="false" ht="19.35" hidden="false" customHeight="false" outlineLevel="0" collapsed="false">
      <c r="A24" s="26"/>
      <c r="B24" s="26"/>
      <c r="C24" s="27"/>
      <c r="D24" s="28"/>
      <c r="E24" s="27"/>
      <c r="F24" s="28"/>
      <c r="G24" s="29" t="str">
        <f aca="false">IF(OR(ISBLANK(C24),ISBLANK(D24),ISBLANK(E24),ISBLANK(F24)),"",(E24+F24)-(C24+D24))</f>
        <v/>
      </c>
      <c r="H24" s="30"/>
      <c r="I24" s="31"/>
      <c r="J24" s="32" t="n">
        <f aca="false">IF(N24="SST",0.314473,IF(N24="SLT",0.031243,IF(N24="LST",0.124228,IF(N24="LLT",0.010189,IF(N24="LST-OO",0.074671,IF(N24="LLT-OO",0.011965,IF(N24="LMT-OO",0.013497,IF(N24="HST",7.2954,IF(N24="HLT",0.60795)))))))))</f>
        <v>0</v>
      </c>
      <c r="K24" s="32" t="n">
        <f aca="false">IF(N24="SST",0.260619,IF(N24="SLT",0.02188,IF(N24="LST",0.040676,IF(N24="LLT",0.003372,IF(N24="LST-OO",0.037557,IF(N24="LLT-OO",0.002079,IF(N24="LMT-OO",0.012499,IF(N24="HST",0.004293,IF(N24="HLT",0.0003578)))))))))</f>
        <v>0</v>
      </c>
      <c r="L24" s="29" t="n">
        <f aca="false">IF(N24="SST",0.087,IF(N24="SLT",0.087,IF(N24="LST",0.12,IF(N24="LLT",0.12,IF(N24="LST-OO",0.12,IF(N24="LLT-OO",0.12,IF(N24="LMT-OO",0.12,IF(N24="HST",0.07,IF(N24="HLT",0.07)))))))))</f>
        <v>0</v>
      </c>
      <c r="M24" s="33" t="str">
        <f aca="false">IF(ISBLANK(N24),"",IF(N24="HST",J24+K24*((I24+H24)/2),IF(N24="HLT",J24+K24*((I24+H24)/2),J24+K24*LN((I24+H24)/2))))</f>
        <v/>
      </c>
      <c r="N24" s="31"/>
      <c r="O24" s="31"/>
      <c r="P24" s="34" t="n">
        <f aca="false">IF($H$3="US",IF(LEFT(N24,1)="S",IF(O24&lt;=4000,1,IF(O24&gt;4000,0.79+(6*O24/100000))),IF(LEFT(N24,1)="L",IF(O24&lt;=200,1,IF(O24&gt;200,1.005+(4.5526*O24/100000))),IF(LEFT(N24,1)="H",1))),IF($H$3="SI",IF(LEFT(N24,1)="S",IF(O24&lt;=1219.51,1,IF(O24&gt;1219.51,0.79+(6*(O24*3.28)/100000))),IF(LEFT(N24,1)="L",IF(O24&lt;=60.98,1,IF(O24&gt;60.98,1.005+(4.5526*(O24*3.28)/100000))),IF(LEFT(N24,1)="H",1)))))</f>
        <v>0</v>
      </c>
      <c r="Q24" s="35"/>
      <c r="R24" s="36" t="str">
        <f aca="false">IF(AF24&lt;0,0,IF($AD24=0,"Review",IF($H$3="US",(($H24-$I24-0.066667*($G24))/($G24*$M24)-($L24*$Q24))*$P24,(($H24-$I24-0.066667*($G24))/($G24*$M24)-($L24/8.696*$Q24))*$P24*37)))</f>
        <v>Review</v>
      </c>
      <c r="S24" s="37" t="str">
        <f aca="false">IF(R24="Review","",IF(R24=0,"",(SQRT(SUMSQ((5),(100*1.4/(H24-I24)),(100*IF($E$3="US",0.1,0.1*37)/R24)))/100)*R24))</f>
        <v/>
      </c>
      <c r="T24" s="38" t="str">
        <f aca="false">IF(R24="Review","",IF(R24=0,"",S24/R24))</f>
        <v/>
      </c>
      <c r="U24" s="39" t="n">
        <v>0.1814</v>
      </c>
      <c r="V24" s="40" t="n">
        <v>0.00096</v>
      </c>
      <c r="W24" s="41" t="e">
        <f aca="false">U24*G24</f>
        <v>#VALUE!</v>
      </c>
      <c r="X24" s="41" t="e">
        <f aca="false">EXP(-W24)</f>
        <v>#VALUE!</v>
      </c>
      <c r="Y24" s="41" t="e">
        <f aca="false">1-X24</f>
        <v>#VALUE!</v>
      </c>
      <c r="Z24" s="41" t="e">
        <f aca="false">1-(Y24/W24)</f>
        <v>#VALUE!</v>
      </c>
      <c r="AA24" s="41" t="e">
        <f aca="false">(R24*U24*V24)/Z24</f>
        <v>#VALUE!</v>
      </c>
      <c r="AB24" s="40" t="n">
        <v>0.01887</v>
      </c>
      <c r="AC24" s="42" t="s">
        <v>50</v>
      </c>
      <c r="AD24" s="43" t="b">
        <f aca="false">AND(NOT(ISBLANK(D24)),NOT(ISBLANK(F24)),NOT(ISBLANK(H24)),NOT(ISBLANK(I24)),NOT(ISBLANK(O24)),NOT(ISBLANK(Q24)),Q24&gt;=0,O24&gt;=0,H24&gt;=0,I24&gt;=0,G24&gt;0)</f>
        <v>0</v>
      </c>
      <c r="AE24" s="42" t="s">
        <v>51</v>
      </c>
      <c r="AF24" s="44" t="str">
        <f aca="false">IF($AD24=0,"Review",IF($H$3="US",(($H24-$I24-0.066667*($G24))/($G24*$M24)-($L24*$Q24))*$P24,(($H24-$I24-0.066667*($G24))/($G24*$M24)-($L24/8.696*$Q24))*$P24*37))</f>
        <v>Review</v>
      </c>
      <c r="AG24" s="45" t="str">
        <f aca="false">IF($AD24=0,"Review",IF($H$3="US",AA24/AB24*0.105*37,AA24/AB24))</f>
        <v>Review</v>
      </c>
      <c r="AH24" s="46" t="str">
        <f aca="false">IF($AD24=0,"",IF($H$3="US",AG24/60/60,AG24/24/60/60))</f>
        <v/>
      </c>
      <c r="AI24" s="47" t="str">
        <f aca="false">IF($AD24=0,"",IF($H$3="US",AA24/AB24*37/24/60/60,AA24/AB24/24/60/60))</f>
        <v/>
      </c>
      <c r="AJ24" s="48" t="str">
        <f aca="false">IF(AD24=0,"",IF(AF24=0,"",S24/R24))</f>
        <v/>
      </c>
      <c r="AK24" s="49" t="str">
        <f aca="false">IF(AD24=1,5%,"")</f>
        <v/>
      </c>
      <c r="AL24" s="49" t="str">
        <f aca="false">IF(AD24=1,(100*1.4)/(H24-I24)/100,"")</f>
        <v/>
      </c>
      <c r="AM24" s="49" t="str">
        <f aca="false">IF(AD24=1,IF(G24&gt;0,IF($H$3="US",0.1/AF24,(0.1*37)/AF24),0.1),"")</f>
        <v/>
      </c>
      <c r="AN24" s="49" t="str">
        <f aca="false">IF(AD24=1,SQRT(AK24*AK24+AL24*AL24+AM24*AM24),"")</f>
        <v/>
      </c>
      <c r="AO24" s="55"/>
    </row>
    <row r="25" customFormat="false" ht="19.35" hidden="false" customHeight="false" outlineLevel="0" collapsed="false">
      <c r="A25" s="26"/>
      <c r="B25" s="26"/>
      <c r="C25" s="27"/>
      <c r="D25" s="28"/>
      <c r="E25" s="27"/>
      <c r="F25" s="28"/>
      <c r="G25" s="29" t="str">
        <f aca="false">IF(OR(ISBLANK(C25),ISBLANK(D25),ISBLANK(E25),ISBLANK(F25)),"",(E25+F25)-(C25+D25))</f>
        <v/>
      </c>
      <c r="H25" s="30"/>
      <c r="I25" s="31"/>
      <c r="J25" s="32" t="n">
        <f aca="false">IF(N25="SST",0.314473,IF(N25="SLT",0.031243,IF(N25="LST",0.124228,IF(N25="LLT",0.010189,IF(N25="LST-OO",0.074671,IF(N25="LLT-OO",0.011965,IF(N25="LMT-OO",0.013497,IF(N25="HST",7.2954,IF(N25="HLT",0.60795)))))))))</f>
        <v>0</v>
      </c>
      <c r="K25" s="32" t="n">
        <f aca="false">IF(N25="SST",0.260619,IF(N25="SLT",0.02188,IF(N25="LST",0.040676,IF(N25="LLT",0.003372,IF(N25="LST-OO",0.037557,IF(N25="LLT-OO",0.002079,IF(N25="LMT-OO",0.012499,IF(N25="HST",0.004293,IF(N25="HLT",0.0003578)))))))))</f>
        <v>0</v>
      </c>
      <c r="L25" s="29" t="n">
        <f aca="false">IF(N25="SST",0.087,IF(N25="SLT",0.087,IF(N25="LST",0.12,IF(N25="LLT",0.12,IF(N25="LST-OO",0.12,IF(N25="LLT-OO",0.12,IF(N25="LMT-OO",0.12,IF(N25="HST",0.07,IF(N25="HLT",0.07)))))))))</f>
        <v>0</v>
      </c>
      <c r="M25" s="33" t="str">
        <f aca="false">IF(ISBLANK(N25),"",IF(N25="HST",J25+K25*((I25+H25)/2),IF(N25="HLT",J25+K25*((I25+H25)/2),J25+K25*LN((I25+H25)/2))))</f>
        <v/>
      </c>
      <c r="N25" s="31"/>
      <c r="O25" s="31"/>
      <c r="P25" s="34" t="n">
        <f aca="false">IF($H$3="US",IF(LEFT(N25,1)="S",IF(O25&lt;=4000,1,IF(O25&gt;4000,0.79+(6*O25/100000))),IF(LEFT(N25,1)="L",IF(O25&lt;=200,1,IF(O25&gt;200,1.005+(4.5526*O25/100000))),IF(LEFT(N25,1)="H",1))),IF($H$3="SI",IF(LEFT(N25,1)="S",IF(O25&lt;=1219.51,1,IF(O25&gt;1219.51,0.79+(6*(O25*3.28)/100000))),IF(LEFT(N25,1)="L",IF(O25&lt;=60.98,1,IF(O25&gt;60.98,1.005+(4.5526*(O25*3.28)/100000))),IF(LEFT(N25,1)="H",1)))))</f>
        <v>0</v>
      </c>
      <c r="Q25" s="35"/>
      <c r="R25" s="36" t="str">
        <f aca="false">IF(AF25&lt;0,0,IF($AD25=0,"Review",IF($H$3="US",(($H25-$I25-0.066667*($G25))/($G25*$M25)-($L25*$Q25))*$P25,(($H25-$I25-0.066667*($G25))/($G25*$M25)-($L25/8.696*$Q25))*$P25*37)))</f>
        <v>Review</v>
      </c>
      <c r="S25" s="37" t="str">
        <f aca="false">IF(R25="Review","",IF(R25=0,"",(SQRT(SUMSQ((5),(100*1.4/(H25-I25)),(100*IF($E$3="US",0.1,0.1*37)/R25)))/100)*R25))</f>
        <v/>
      </c>
      <c r="T25" s="38" t="str">
        <f aca="false">IF(R25="Review","",IF(R25=0,"",S25/R25))</f>
        <v/>
      </c>
      <c r="U25" s="39" t="n">
        <v>0.1814</v>
      </c>
      <c r="V25" s="40" t="n">
        <v>0.00096</v>
      </c>
      <c r="W25" s="41" t="e">
        <f aca="false">U25*G25</f>
        <v>#VALUE!</v>
      </c>
      <c r="X25" s="41" t="e">
        <f aca="false">EXP(-W25)</f>
        <v>#VALUE!</v>
      </c>
      <c r="Y25" s="41" t="e">
        <f aca="false">1-X25</f>
        <v>#VALUE!</v>
      </c>
      <c r="Z25" s="41" t="e">
        <f aca="false">1-(Y25/W25)</f>
        <v>#VALUE!</v>
      </c>
      <c r="AA25" s="41" t="e">
        <f aca="false">(R25*U25*V25)/Z25</f>
        <v>#VALUE!</v>
      </c>
      <c r="AB25" s="40" t="n">
        <v>0.01887</v>
      </c>
      <c r="AC25" s="42" t="s">
        <v>50</v>
      </c>
      <c r="AD25" s="43" t="b">
        <f aca="false">AND(NOT(ISBLANK(D25)),NOT(ISBLANK(F25)),NOT(ISBLANK(H25)),NOT(ISBLANK(I25)),NOT(ISBLANK(O25)),NOT(ISBLANK(Q25)),Q25&gt;=0,O25&gt;=0,H25&gt;=0,I25&gt;=0,G25&gt;0)</f>
        <v>0</v>
      </c>
      <c r="AE25" s="42" t="s">
        <v>51</v>
      </c>
      <c r="AF25" s="44" t="str">
        <f aca="false">IF($AD25=0,"Review",IF($H$3="US",(($H25-$I25-0.066667*($G25))/($G25*$M25)-($L25*$Q25))*$P25,(($H25-$I25-0.066667*($G25))/($G25*$M25)-($L25/8.696*$Q25))*$P25*37))</f>
        <v>Review</v>
      </c>
      <c r="AG25" s="45" t="str">
        <f aca="false">IF($AD25=0,"Review",IF($H$3="US",AA25/AB25*0.105*37,AA25/AB25))</f>
        <v>Review</v>
      </c>
      <c r="AH25" s="46" t="str">
        <f aca="false">IF($AD25=0,"",IF($H$3="US",AG25/60/60,AG25/24/60/60))</f>
        <v/>
      </c>
      <c r="AI25" s="47" t="str">
        <f aca="false">IF($AD25=0,"",IF($H$3="US",AA25/AB25*37/24/60/60,AA25/AB25/24/60/60))</f>
        <v/>
      </c>
      <c r="AJ25" s="48" t="str">
        <f aca="false">IF(AD25=0,"",IF(AF25=0,"",S25/R25))</f>
        <v/>
      </c>
      <c r="AK25" s="49" t="str">
        <f aca="false">IF(AD25=1,5%,"")</f>
        <v/>
      </c>
      <c r="AL25" s="49" t="str">
        <f aca="false">IF(AD25=1,(100*1.4)/(H25-I25)/100,"")</f>
        <v/>
      </c>
      <c r="AM25" s="49" t="str">
        <f aca="false">IF(AD25=1,IF(G25&gt;0,IF($H$3="US",0.1/AF25,(0.1*37)/AF25),0.1),"")</f>
        <v/>
      </c>
      <c r="AN25" s="49" t="str">
        <f aca="false">IF(AD25=1,SQRT(AK25*AK25+AL25*AL25+AM25*AM25),"")</f>
        <v/>
      </c>
      <c r="AO25" s="55"/>
    </row>
    <row r="26" customFormat="false" ht="19.35" hidden="false" customHeight="false" outlineLevel="0" collapsed="false">
      <c r="A26" s="26"/>
      <c r="B26" s="26"/>
      <c r="C26" s="27"/>
      <c r="D26" s="28"/>
      <c r="E26" s="27"/>
      <c r="F26" s="28"/>
      <c r="G26" s="29" t="str">
        <f aca="false">IF(OR(ISBLANK(C26),ISBLANK(D26),ISBLANK(E26),ISBLANK(F26)),"",(E26+F26)-(C26+D26))</f>
        <v/>
      </c>
      <c r="H26" s="30"/>
      <c r="I26" s="31"/>
      <c r="J26" s="32" t="n">
        <f aca="false">IF(N26="SST",0.314473,IF(N26="SLT",0.031243,IF(N26="LST",0.124228,IF(N26="LLT",0.010189,IF(N26="LST-OO",0.074671,IF(N26="LLT-OO",0.011965,IF(N26="LMT-OO",0.013497,IF(N26="HST",7.2954,IF(N26="HLT",0.60795)))))))))</f>
        <v>0</v>
      </c>
      <c r="K26" s="32" t="n">
        <f aca="false">IF(N26="SST",0.260619,IF(N26="SLT",0.02188,IF(N26="LST",0.040676,IF(N26="LLT",0.003372,IF(N26="LST-OO",0.037557,IF(N26="LLT-OO",0.002079,IF(N26="LMT-OO",0.012499,IF(N26="HST",0.004293,IF(N26="HLT",0.0003578)))))))))</f>
        <v>0</v>
      </c>
      <c r="L26" s="29" t="n">
        <f aca="false">IF(N26="SST",0.087,IF(N26="SLT",0.087,IF(N26="LST",0.12,IF(N26="LLT",0.12,IF(N26="LST-OO",0.12,IF(N26="LLT-OO",0.12,IF(N26="LMT-OO",0.12,IF(N26="HST",0.07,IF(N26="HLT",0.07)))))))))</f>
        <v>0</v>
      </c>
      <c r="M26" s="33" t="str">
        <f aca="false">IF(ISBLANK(N26),"",IF(N26="HST",J26+K26*((I26+H26)/2),IF(N26="HLT",J26+K26*((I26+H26)/2),J26+K26*LN((I26+H26)/2))))</f>
        <v/>
      </c>
      <c r="N26" s="31"/>
      <c r="O26" s="31"/>
      <c r="P26" s="34" t="n">
        <f aca="false">IF($H$3="US",IF(LEFT(N26,1)="S",IF(O26&lt;=4000,1,IF(O26&gt;4000,0.79+(6*O26/100000))),IF(LEFT(N26,1)="L",IF(O26&lt;=200,1,IF(O26&gt;200,1.005+(4.5526*O26/100000))),IF(LEFT(N26,1)="H",1))),IF($H$3="SI",IF(LEFT(N26,1)="S",IF(O26&lt;=1219.51,1,IF(O26&gt;1219.51,0.79+(6*(O26*3.28)/100000))),IF(LEFT(N26,1)="L",IF(O26&lt;=60.98,1,IF(O26&gt;60.98,1.005+(4.5526*(O26*3.28)/100000))),IF(LEFT(N26,1)="H",1)))))</f>
        <v>0</v>
      </c>
      <c r="Q26" s="35"/>
      <c r="R26" s="36" t="str">
        <f aca="false">IF(AF26&lt;0,0,IF($AD26=0,"Review",IF($H$3="US",(($H26-$I26-0.066667*($G26))/($G26*$M26)-($L26*$Q26))*$P26,(($H26-$I26-0.066667*($G26))/($G26*$M26)-($L26/8.696*$Q26))*$P26*37)))</f>
        <v>Review</v>
      </c>
      <c r="S26" s="37" t="str">
        <f aca="false">IF(R26="Review","",IF(R26=0,"",(SQRT(SUMSQ((5),(100*1.4/(H26-I26)),(100*IF($E$3="US",0.1,0.1*37)/R26)))/100)*R26))</f>
        <v/>
      </c>
      <c r="T26" s="38" t="str">
        <f aca="false">IF(R26="Review","",IF(R26=0,"",S26/R26))</f>
        <v/>
      </c>
      <c r="U26" s="39" t="n">
        <v>0.1814</v>
      </c>
      <c r="V26" s="40" t="n">
        <v>0.00096</v>
      </c>
      <c r="W26" s="41" t="e">
        <f aca="false">U26*G26</f>
        <v>#VALUE!</v>
      </c>
      <c r="X26" s="41" t="e">
        <f aca="false">EXP(-W26)</f>
        <v>#VALUE!</v>
      </c>
      <c r="Y26" s="41" t="e">
        <f aca="false">1-X26</f>
        <v>#VALUE!</v>
      </c>
      <c r="Z26" s="41" t="e">
        <f aca="false">1-(Y26/W26)</f>
        <v>#VALUE!</v>
      </c>
      <c r="AA26" s="41" t="e">
        <f aca="false">(R26*U26*V26)/Z26</f>
        <v>#VALUE!</v>
      </c>
      <c r="AB26" s="40" t="n">
        <v>0.01887</v>
      </c>
      <c r="AC26" s="42" t="s">
        <v>50</v>
      </c>
      <c r="AD26" s="43" t="b">
        <f aca="false">AND(NOT(ISBLANK(D26)),NOT(ISBLANK(F26)),NOT(ISBLANK(H26)),NOT(ISBLANK(I26)),NOT(ISBLANK(O26)),NOT(ISBLANK(Q26)),Q26&gt;=0,O26&gt;=0,H26&gt;=0,I26&gt;=0,G26&gt;0)</f>
        <v>0</v>
      </c>
      <c r="AE26" s="42" t="s">
        <v>51</v>
      </c>
      <c r="AF26" s="44" t="str">
        <f aca="false">IF($AD26=0,"Review",IF($H$3="US",(($H26-$I26-0.066667*($G26))/($G26*$M26)-($L26*$Q26))*$P26,(($H26-$I26-0.066667*($G26))/($G26*$M26)-($L26/8.696*$Q26))*$P26*37))</f>
        <v>Review</v>
      </c>
      <c r="AG26" s="45" t="str">
        <f aca="false">IF($AD26=0,"Review",IF($H$3="US",AA26/AB26*0.105*37,AA26/AB26))</f>
        <v>Review</v>
      </c>
      <c r="AH26" s="46" t="str">
        <f aca="false">IF($AD26=0,"",IF($H$3="US",AG26/60/60,AG26/24/60/60))</f>
        <v/>
      </c>
      <c r="AI26" s="47" t="str">
        <f aca="false">IF($AD26=0,"",IF($H$3="US",AA26/AB26*37/24/60/60,AA26/AB26/24/60/60))</f>
        <v/>
      </c>
      <c r="AJ26" s="48" t="str">
        <f aca="false">IF(AD26=0,"",IF(AF26=0,"",S26/R26))</f>
        <v/>
      </c>
      <c r="AK26" s="49" t="str">
        <f aca="false">IF(AD26=1,5%,"")</f>
        <v/>
      </c>
      <c r="AL26" s="49" t="str">
        <f aca="false">IF(AD26=1,(100*1.4)/(H26-I26)/100,"")</f>
        <v/>
      </c>
      <c r="AM26" s="49" t="str">
        <f aca="false">IF(AD26=1,IF(G26&gt;0,IF($H$3="US",0.1/AF26,(0.1*37)/AF26),0.1),"")</f>
        <v/>
      </c>
      <c r="AN26" s="49" t="str">
        <f aca="false">IF(AD26=1,SQRT(AK26*AK26+AL26*AL26+AM26*AM26),"")</f>
        <v/>
      </c>
      <c r="AO26" s="55"/>
    </row>
    <row r="27" customFormat="false" ht="19.35" hidden="false" customHeight="false" outlineLevel="0" collapsed="false">
      <c r="A27" s="26"/>
      <c r="B27" s="26"/>
      <c r="C27" s="27"/>
      <c r="D27" s="28"/>
      <c r="E27" s="27"/>
      <c r="F27" s="28"/>
      <c r="G27" s="29" t="str">
        <f aca="false">IF(OR(ISBLANK(C27),ISBLANK(D27),ISBLANK(E27),ISBLANK(F27)),"",(E27+F27)-(C27+D27))</f>
        <v/>
      </c>
      <c r="H27" s="30"/>
      <c r="I27" s="31"/>
      <c r="J27" s="32" t="n">
        <f aca="false">IF(N27="SST",0.314473,IF(N27="SLT",0.031243,IF(N27="LST",0.124228,IF(N27="LLT",0.010189,IF(N27="LST-OO",0.074671,IF(N27="LLT-OO",0.011965,IF(N27="LMT-OO",0.013497,IF(N27="HST",7.2954,IF(N27="HLT",0.60795)))))))))</f>
        <v>0</v>
      </c>
      <c r="K27" s="32" t="n">
        <f aca="false">IF(N27="SST",0.260619,IF(N27="SLT",0.02188,IF(N27="LST",0.040676,IF(N27="LLT",0.003372,IF(N27="LST-OO",0.037557,IF(N27="LLT-OO",0.002079,IF(N27="LMT-OO",0.012499,IF(N27="HST",0.004293,IF(N27="HLT",0.0003578)))))))))</f>
        <v>0</v>
      </c>
      <c r="L27" s="29" t="n">
        <f aca="false">IF(N27="SST",0.087,IF(N27="SLT",0.087,IF(N27="LST",0.12,IF(N27="LLT",0.12,IF(N27="LST-OO",0.12,IF(N27="LLT-OO",0.12,IF(N27="LMT-OO",0.12,IF(N27="HST",0.07,IF(N27="HLT",0.07)))))))))</f>
        <v>0</v>
      </c>
      <c r="M27" s="33" t="str">
        <f aca="false">IF(ISBLANK(N27),"",IF(N27="HST",J27+K27*((I27+H27)/2),IF(N27="HLT",J27+K27*((I27+H27)/2),J27+K27*LN((I27+H27)/2))))</f>
        <v/>
      </c>
      <c r="N27" s="31"/>
      <c r="O27" s="31"/>
      <c r="P27" s="34" t="n">
        <f aca="false">IF($H$3="US",IF(LEFT(N27,1)="S",IF(O27&lt;=4000,1,IF(O27&gt;4000,0.79+(6*O27/100000))),IF(LEFT(N27,1)="L",IF(O27&lt;=200,1,IF(O27&gt;200,1.005+(4.5526*O27/100000))),IF(LEFT(N27,1)="H",1))),IF($H$3="SI",IF(LEFT(N27,1)="S",IF(O27&lt;=1219.51,1,IF(O27&gt;1219.51,0.79+(6*(O27*3.28)/100000))),IF(LEFT(N27,1)="L",IF(O27&lt;=60.98,1,IF(O27&gt;60.98,1.005+(4.5526*(O27*3.28)/100000))),IF(LEFT(N27,1)="H",1)))))</f>
        <v>0</v>
      </c>
      <c r="Q27" s="35"/>
      <c r="R27" s="36" t="str">
        <f aca="false">IF(AF27&lt;0,0,IF($AD27=0,"Review",IF($H$3="US",(($H27-$I27-0.066667*($G27))/($G27*$M27)-($L27*$Q27))*$P27,(($H27-$I27-0.066667*($G27))/($G27*$M27)-($L27/8.696*$Q27))*$P27*37)))</f>
        <v>Review</v>
      </c>
      <c r="S27" s="37" t="str">
        <f aca="false">IF(R27="Review","",IF(R27=0,"",(SQRT(SUMSQ((5),(100*1.4/(H27-I27)),(100*IF($E$3="US",0.1,0.1*37)/R27)))/100)*R27))</f>
        <v/>
      </c>
      <c r="T27" s="38" t="str">
        <f aca="false">IF(R27="Review","",IF(R27=0,"",S27/R27))</f>
        <v/>
      </c>
      <c r="U27" s="39" t="n">
        <v>0.1814</v>
      </c>
      <c r="V27" s="40" t="n">
        <v>0.00096</v>
      </c>
      <c r="W27" s="41" t="e">
        <f aca="false">U27*G27</f>
        <v>#VALUE!</v>
      </c>
      <c r="X27" s="41" t="e">
        <f aca="false">EXP(-W27)</f>
        <v>#VALUE!</v>
      </c>
      <c r="Y27" s="41" t="e">
        <f aca="false">1-X27</f>
        <v>#VALUE!</v>
      </c>
      <c r="Z27" s="41" t="e">
        <f aca="false">1-(Y27/W27)</f>
        <v>#VALUE!</v>
      </c>
      <c r="AA27" s="41" t="e">
        <f aca="false">(R27*U27*V27)/Z27</f>
        <v>#VALUE!</v>
      </c>
      <c r="AB27" s="40" t="n">
        <v>0.01887</v>
      </c>
      <c r="AC27" s="42" t="s">
        <v>50</v>
      </c>
      <c r="AD27" s="43" t="b">
        <f aca="false">AND(NOT(ISBLANK(D27)),NOT(ISBLANK(F27)),NOT(ISBLANK(H27)),NOT(ISBLANK(I27)),NOT(ISBLANK(O27)),NOT(ISBLANK(Q27)),Q27&gt;=0,O27&gt;=0,H27&gt;=0,I27&gt;=0,G27&gt;0)</f>
        <v>0</v>
      </c>
      <c r="AE27" s="42" t="s">
        <v>51</v>
      </c>
      <c r="AF27" s="44" t="str">
        <f aca="false">IF($AD27=0,"Review",IF($H$3="US",(($H27-$I27-0.066667*($G27))/($G27*$M27)-($L27*$Q27))*$P27,(($H27-$I27-0.066667*($G27))/($G27*$M27)-($L27/8.696*$Q27))*$P27*37))</f>
        <v>Review</v>
      </c>
      <c r="AG27" s="45" t="str">
        <f aca="false">IF($AD27=0,"Review",IF($H$3="US",AA27/AB27*0.105*37,AA27/AB27))</f>
        <v>Review</v>
      </c>
      <c r="AH27" s="46" t="str">
        <f aca="false">IF($AD27=0,"",IF($H$3="US",AG27/60/60,AG27/24/60/60))</f>
        <v/>
      </c>
      <c r="AI27" s="47" t="str">
        <f aca="false">IF($AD27=0,"",IF($H$3="US",AA27/AB27*37/24/60/60,AA27/AB27/24/60/60))</f>
        <v/>
      </c>
      <c r="AJ27" s="48" t="str">
        <f aca="false">IF(AD27=0,"",IF(AF27=0,"",S27/R27))</f>
        <v/>
      </c>
      <c r="AK27" s="49" t="str">
        <f aca="false">IF(AD27=1,5%,"")</f>
        <v/>
      </c>
      <c r="AL27" s="49" t="str">
        <f aca="false">IF(AD27=1,(100*1.4)/(H27-I27)/100,"")</f>
        <v/>
      </c>
      <c r="AM27" s="49" t="str">
        <f aca="false">IF(AD27=1,IF(G27&gt;0,IF($H$3="US",0.1/AF27,(0.1*37)/AF27),0.1),"")</f>
        <v/>
      </c>
      <c r="AN27" s="49" t="str">
        <f aca="false">IF(AD27=1,SQRT(AK27*AK27+AL27*AL27+AM27*AM27),"")</f>
        <v/>
      </c>
      <c r="AO27" s="55"/>
    </row>
    <row r="28" customFormat="false" ht="19.35" hidden="false" customHeight="false" outlineLevel="0" collapsed="false">
      <c r="A28" s="26"/>
      <c r="B28" s="26"/>
      <c r="C28" s="27"/>
      <c r="D28" s="28"/>
      <c r="E28" s="27"/>
      <c r="F28" s="28"/>
      <c r="G28" s="29" t="str">
        <f aca="false">IF(OR(ISBLANK(C28),ISBLANK(D28),ISBLANK(E28),ISBLANK(F28)),"",(E28+F28)-(C28+D28))</f>
        <v/>
      </c>
      <c r="H28" s="30"/>
      <c r="I28" s="31"/>
      <c r="J28" s="32" t="n">
        <f aca="false">IF(N28="SST",0.314473,IF(N28="SLT",0.031243,IF(N28="LST",0.124228,IF(N28="LLT",0.010189,IF(N28="LST-OO",0.074671,IF(N28="LLT-OO",0.011965,IF(N28="LMT-OO",0.013497,IF(N28="HST",7.2954,IF(N28="HLT",0.60795)))))))))</f>
        <v>0</v>
      </c>
      <c r="K28" s="32" t="n">
        <f aca="false">IF(N28="SST",0.260619,IF(N28="SLT",0.02188,IF(N28="LST",0.040676,IF(N28="LLT",0.003372,IF(N28="LST-OO",0.037557,IF(N28="LLT-OO",0.002079,IF(N28="LMT-OO",0.012499,IF(N28="HST",0.004293,IF(N28="HLT",0.0003578)))))))))</f>
        <v>0</v>
      </c>
      <c r="L28" s="29" t="n">
        <f aca="false">IF(N28="SST",0.087,IF(N28="SLT",0.087,IF(N28="LST",0.12,IF(N28="LLT",0.12,IF(N28="LST-OO",0.12,IF(N28="LLT-OO",0.12,IF(N28="LMT-OO",0.12,IF(N28="HST",0.07,IF(N28="HLT",0.07)))))))))</f>
        <v>0</v>
      </c>
      <c r="M28" s="33" t="str">
        <f aca="false">IF(ISBLANK(N28),"",IF(N28="HST",J28+K28*((I28+H28)/2),IF(N28="HLT",J28+K28*((I28+H28)/2),J28+K28*LN((I28+H28)/2))))</f>
        <v/>
      </c>
      <c r="N28" s="31"/>
      <c r="O28" s="31"/>
      <c r="P28" s="34" t="n">
        <f aca="false">IF($H$3="US",IF(LEFT(N28,1)="S",IF(O28&lt;=4000,1,IF(O28&gt;4000,0.79+(6*O28/100000))),IF(LEFT(N28,1)="L",IF(O28&lt;=200,1,IF(O28&gt;200,1.005+(4.5526*O28/100000))),IF(LEFT(N28,1)="H",1))),IF($H$3="SI",IF(LEFT(N28,1)="S",IF(O28&lt;=1219.51,1,IF(O28&gt;1219.51,0.79+(6*(O28*3.28)/100000))),IF(LEFT(N28,1)="L",IF(O28&lt;=60.98,1,IF(O28&gt;60.98,1.005+(4.5526*(O28*3.28)/100000))),IF(LEFT(N28,1)="H",1)))))</f>
        <v>0</v>
      </c>
      <c r="Q28" s="35"/>
      <c r="R28" s="36" t="str">
        <f aca="false">IF(AF28&lt;0,0,IF($AD28=0,"Review",IF($H$3="US",(($H28-$I28-0.066667*($G28))/($G28*$M28)-($L28*$Q28))*$P28,(($H28-$I28-0.066667*($G28))/($G28*$M28)-($L28/8.696*$Q28))*$P28*37)))</f>
        <v>Review</v>
      </c>
      <c r="S28" s="37" t="str">
        <f aca="false">IF(R28="Review","",IF(R28=0,"",(SQRT(SUMSQ((5),(100*1.4/(H28-I28)),(100*IF($E$3="US",0.1,0.1*37)/R28)))/100)*R28))</f>
        <v/>
      </c>
      <c r="T28" s="38" t="str">
        <f aca="false">IF(R28="Review","",IF(R28=0,"",S28/R28))</f>
        <v/>
      </c>
      <c r="U28" s="39" t="n">
        <v>0.1814</v>
      </c>
      <c r="V28" s="40" t="n">
        <v>0.00096</v>
      </c>
      <c r="W28" s="41" t="e">
        <f aca="false">U28*G28</f>
        <v>#VALUE!</v>
      </c>
      <c r="X28" s="41" t="e">
        <f aca="false">EXP(-W28)</f>
        <v>#VALUE!</v>
      </c>
      <c r="Y28" s="41" t="e">
        <f aca="false">1-X28</f>
        <v>#VALUE!</v>
      </c>
      <c r="Z28" s="41" t="e">
        <f aca="false">1-(Y28/W28)</f>
        <v>#VALUE!</v>
      </c>
      <c r="AA28" s="41" t="e">
        <f aca="false">(R28*U28*V28)/Z28</f>
        <v>#VALUE!</v>
      </c>
      <c r="AB28" s="40" t="n">
        <v>0.01887</v>
      </c>
      <c r="AC28" s="42" t="s">
        <v>50</v>
      </c>
      <c r="AD28" s="43" t="b">
        <f aca="false">AND(NOT(ISBLANK(D28)),NOT(ISBLANK(F28)),NOT(ISBLANK(H28)),NOT(ISBLANK(I28)),NOT(ISBLANK(O28)),NOT(ISBLANK(Q28)),Q28&gt;=0,O28&gt;=0,H28&gt;=0,I28&gt;=0,G28&gt;0)</f>
        <v>0</v>
      </c>
      <c r="AE28" s="42" t="s">
        <v>51</v>
      </c>
      <c r="AF28" s="44" t="str">
        <f aca="false">IF($AD28=0,"Review",IF($H$3="US",(($H28-$I28-0.066667*($G28))/($G28*$M28)-($L28*$Q28))*$P28,(($H28-$I28-0.066667*($G28))/($G28*$M28)-($L28/8.696*$Q28))*$P28*37))</f>
        <v>Review</v>
      </c>
      <c r="AG28" s="45" t="str">
        <f aca="false">IF($AD28=0,"Review",IF($H$3="US",AA28/AB28*0.105*37,AA28/AB28))</f>
        <v>Review</v>
      </c>
      <c r="AH28" s="46" t="str">
        <f aca="false">IF($AD28=0,"",IF($H$3="US",AG28/60/60,AG28/24/60/60))</f>
        <v/>
      </c>
      <c r="AI28" s="47" t="str">
        <f aca="false">IF($AD28=0,"",IF($H$3="US",AA28/AB28*37/24/60/60,AA28/AB28/24/60/60))</f>
        <v/>
      </c>
      <c r="AJ28" s="48" t="str">
        <f aca="false">IF(AD28=0,"",IF(AF28=0,"",S28/R28))</f>
        <v/>
      </c>
      <c r="AK28" s="49" t="str">
        <f aca="false">IF(AD28=1,5%,"")</f>
        <v/>
      </c>
      <c r="AL28" s="49" t="str">
        <f aca="false">IF(AD28=1,(100*1.4)/(H28-I28)/100,"")</f>
        <v/>
      </c>
      <c r="AM28" s="49" t="str">
        <f aca="false">IF(AD28=1,IF(G28&gt;0,IF($H$3="US",0.1/AF28,(0.1*37)/AF28),0.1),"")</f>
        <v/>
      </c>
      <c r="AN28" s="49" t="str">
        <f aca="false">IF(AD28=1,SQRT(AK28*AK28+AL28*AL28+AM28*AM28),"")</f>
        <v/>
      </c>
      <c r="AO28" s="55"/>
    </row>
    <row r="29" customFormat="false" ht="19.35" hidden="false" customHeight="false" outlineLevel="0" collapsed="false">
      <c r="A29" s="26"/>
      <c r="B29" s="26"/>
      <c r="C29" s="27"/>
      <c r="D29" s="28"/>
      <c r="E29" s="27"/>
      <c r="F29" s="28"/>
      <c r="G29" s="29" t="str">
        <f aca="false">IF(OR(ISBLANK(C29),ISBLANK(D29),ISBLANK(E29),ISBLANK(F29)),"",(E29+F29)-(C29+D29))</f>
        <v/>
      </c>
      <c r="H29" s="30"/>
      <c r="I29" s="31"/>
      <c r="J29" s="32" t="n">
        <f aca="false">IF(N29="SST",0.314473,IF(N29="SLT",0.031243,IF(N29="LST",0.124228,IF(N29="LLT",0.010189,IF(N29="LST-OO",0.074671,IF(N29="LLT-OO",0.011965,IF(N29="LMT-OO",0.013497,IF(N29="HST",7.2954,IF(N29="HLT",0.60795)))))))))</f>
        <v>0</v>
      </c>
      <c r="K29" s="32" t="n">
        <f aca="false">IF(N29="SST",0.260619,IF(N29="SLT",0.02188,IF(N29="LST",0.040676,IF(N29="LLT",0.003372,IF(N29="LST-OO",0.037557,IF(N29="LLT-OO",0.002079,IF(N29="LMT-OO",0.012499,IF(N29="HST",0.004293,IF(N29="HLT",0.0003578)))))))))</f>
        <v>0</v>
      </c>
      <c r="L29" s="29" t="n">
        <f aca="false">IF(N29="SST",0.087,IF(N29="SLT",0.087,IF(N29="LST",0.12,IF(N29="LLT",0.12,IF(N29="LST-OO",0.12,IF(N29="LLT-OO",0.12,IF(N29="LMT-OO",0.12,IF(N29="HST",0.07,IF(N29="HLT",0.07)))))))))</f>
        <v>0</v>
      </c>
      <c r="M29" s="33" t="str">
        <f aca="false">IF(ISBLANK(N29),"",IF(N29="HST",J29+K29*((I29+H29)/2),IF(N29="HLT",J29+K29*((I29+H29)/2),J29+K29*LN((I29+H29)/2))))</f>
        <v/>
      </c>
      <c r="N29" s="31"/>
      <c r="O29" s="31"/>
      <c r="P29" s="34" t="n">
        <f aca="false">IF($H$3="US",IF(LEFT(N29,1)="S",IF(O29&lt;=4000,1,IF(O29&gt;4000,0.79+(6*O29/100000))),IF(LEFT(N29,1)="L",IF(O29&lt;=200,1,IF(O29&gt;200,1.005+(4.5526*O29/100000))),IF(LEFT(N29,1)="H",1))),IF($H$3="SI",IF(LEFT(N29,1)="S",IF(O29&lt;=1219.51,1,IF(O29&gt;1219.51,0.79+(6*(O29*3.28)/100000))),IF(LEFT(N29,1)="L",IF(O29&lt;=60.98,1,IF(O29&gt;60.98,1.005+(4.5526*(O29*3.28)/100000))),IF(LEFT(N29,1)="H",1)))))</f>
        <v>0</v>
      </c>
      <c r="Q29" s="35"/>
      <c r="R29" s="36" t="str">
        <f aca="false">IF(AF29&lt;0,0,IF($AD29=0,"Review",IF($H$3="US",(($H29-$I29-0.066667*($G29))/($G29*$M29)-($L29*$Q29))*$P29,(($H29-$I29-0.066667*($G29))/($G29*$M29)-($L29/8.696*$Q29))*$P29*37)))</f>
        <v>Review</v>
      </c>
      <c r="S29" s="37" t="str">
        <f aca="false">IF(R29="Review","",IF(R29=0,"",(SQRT(SUMSQ((5),(100*1.4/(H29-I29)),(100*IF($E$3="US",0.1,0.1*37)/R29)))/100)*R29))</f>
        <v/>
      </c>
      <c r="T29" s="38" t="str">
        <f aca="false">IF(R29="Review","",IF(R29=0,"",S29/R29))</f>
        <v/>
      </c>
      <c r="U29" s="39" t="n">
        <v>0.1814</v>
      </c>
      <c r="V29" s="40" t="n">
        <v>0.00096</v>
      </c>
      <c r="W29" s="41" t="e">
        <f aca="false">U29*G29</f>
        <v>#VALUE!</v>
      </c>
      <c r="X29" s="41" t="e">
        <f aca="false">EXP(-W29)</f>
        <v>#VALUE!</v>
      </c>
      <c r="Y29" s="41" t="e">
        <f aca="false">1-X29</f>
        <v>#VALUE!</v>
      </c>
      <c r="Z29" s="41" t="e">
        <f aca="false">1-(Y29/W29)</f>
        <v>#VALUE!</v>
      </c>
      <c r="AA29" s="41" t="e">
        <f aca="false">(R29*U29*V29)/Z29</f>
        <v>#VALUE!</v>
      </c>
      <c r="AB29" s="40" t="n">
        <v>0.01887</v>
      </c>
      <c r="AC29" s="42" t="s">
        <v>50</v>
      </c>
      <c r="AD29" s="43" t="b">
        <f aca="false">AND(NOT(ISBLANK(D29)),NOT(ISBLANK(F29)),NOT(ISBLANK(H29)),NOT(ISBLANK(I29)),NOT(ISBLANK(O29)),NOT(ISBLANK(Q29)),Q29&gt;=0,O29&gt;=0,H29&gt;=0,I29&gt;=0,G29&gt;0)</f>
        <v>0</v>
      </c>
      <c r="AE29" s="42" t="s">
        <v>51</v>
      </c>
      <c r="AF29" s="44" t="str">
        <f aca="false">IF($AD29=0,"Review",IF($H$3="US",(($H29-$I29-0.066667*($G29))/($G29*$M29)-($L29*$Q29))*$P29,(($H29-$I29-0.066667*($G29))/($G29*$M29)-($L29/8.696*$Q29))*$P29*37))</f>
        <v>Review</v>
      </c>
      <c r="AG29" s="45" t="str">
        <f aca="false">IF($AD29=0,"Review",IF($H$3="US",AA29/AB29*0.105*37,AA29/AB29))</f>
        <v>Review</v>
      </c>
      <c r="AH29" s="46" t="str">
        <f aca="false">IF($AD29=0,"",IF($H$3="US",AG29/60/60,AG29/24/60/60))</f>
        <v/>
      </c>
      <c r="AI29" s="47" t="str">
        <f aca="false">IF($AD29=0,"",IF($H$3="US",AA29/AB29*37/24/60/60,AA29/AB29/24/60/60))</f>
        <v/>
      </c>
      <c r="AJ29" s="48" t="str">
        <f aca="false">IF(AD29=0,"",IF(AF29=0,"",S29/R29))</f>
        <v/>
      </c>
      <c r="AK29" s="49" t="str">
        <f aca="false">IF(AD29=1,5%,"")</f>
        <v/>
      </c>
      <c r="AL29" s="49" t="str">
        <f aca="false">IF(AD29=1,(100*1.4)/(H29-I29)/100,"")</f>
        <v/>
      </c>
      <c r="AM29" s="49" t="str">
        <f aca="false">IF(AD29=1,IF(G29&gt;0,IF($H$3="US",0.1/AF29,(0.1*37)/AF29),0.1),"")</f>
        <v/>
      </c>
      <c r="AN29" s="49" t="str">
        <f aca="false">IF(AD29=1,SQRT(AK29*AK29+AL29*AL29+AM29*AM29),"")</f>
        <v/>
      </c>
      <c r="AO29" s="55"/>
    </row>
    <row r="30" customFormat="false" ht="19.35" hidden="false" customHeight="false" outlineLevel="0" collapsed="false">
      <c r="A30" s="26"/>
      <c r="B30" s="26"/>
      <c r="C30" s="27"/>
      <c r="D30" s="28"/>
      <c r="E30" s="27"/>
      <c r="F30" s="28"/>
      <c r="G30" s="29" t="str">
        <f aca="false">IF(OR(ISBLANK(C30),ISBLANK(D30),ISBLANK(E30),ISBLANK(F30)),"",(E30+F30)-(C30+D30))</f>
        <v/>
      </c>
      <c r="H30" s="30"/>
      <c r="I30" s="31"/>
      <c r="J30" s="32" t="n">
        <f aca="false">IF(N30="SST",0.314473,IF(N30="SLT",0.031243,IF(N30="LST",0.124228,IF(N30="LLT",0.010189,IF(N30="LST-OO",0.074671,IF(N30="LLT-OO",0.011965,IF(N30="LMT-OO",0.013497,IF(N30="HST",7.2954,IF(N30="HLT",0.60795)))))))))</f>
        <v>0</v>
      </c>
      <c r="K30" s="32" t="n">
        <f aca="false">IF(N30="SST",0.260619,IF(N30="SLT",0.02188,IF(N30="LST",0.040676,IF(N30="LLT",0.003372,IF(N30="LST-OO",0.037557,IF(N30="LLT-OO",0.002079,IF(N30="LMT-OO",0.012499,IF(N30="HST",0.004293,IF(N30="HLT",0.0003578)))))))))</f>
        <v>0</v>
      </c>
      <c r="L30" s="29" t="n">
        <f aca="false">IF(N30="SST",0.087,IF(N30="SLT",0.087,IF(N30="LST",0.12,IF(N30="LLT",0.12,IF(N30="LST-OO",0.12,IF(N30="LLT-OO",0.12,IF(N30="LMT-OO",0.12,IF(N30="HST",0.07,IF(N30="HLT",0.07)))))))))</f>
        <v>0</v>
      </c>
      <c r="M30" s="33" t="str">
        <f aca="false">IF(ISBLANK(N30),"",IF(N30="HST",J30+K30*((I30+H30)/2),IF(N30="HLT",J30+K30*((I30+H30)/2),J30+K30*LN((I30+H30)/2))))</f>
        <v/>
      </c>
      <c r="N30" s="31"/>
      <c r="O30" s="31"/>
      <c r="P30" s="34" t="n">
        <f aca="false">IF($H$3="US",IF(LEFT(N30,1)="S",IF(O30&lt;=4000,1,IF(O30&gt;4000,0.79+(6*O30/100000))),IF(LEFT(N30,1)="L",IF(O30&lt;=200,1,IF(O30&gt;200,1.005+(4.5526*O30/100000))),IF(LEFT(N30,1)="H",1))),IF($H$3="SI",IF(LEFT(N30,1)="S",IF(O30&lt;=1219.51,1,IF(O30&gt;1219.51,0.79+(6*(O30*3.28)/100000))),IF(LEFT(N30,1)="L",IF(O30&lt;=60.98,1,IF(O30&gt;60.98,1.005+(4.5526*(O30*3.28)/100000))),IF(LEFT(N30,1)="H",1)))))</f>
        <v>0</v>
      </c>
      <c r="Q30" s="35"/>
      <c r="R30" s="36" t="str">
        <f aca="false">IF(AF30&lt;0,0,IF($AD30=0,"Review",IF($H$3="US",(($H30-$I30-0.066667*($G30))/($G30*$M30)-($L30*$Q30))*$P30,(($H30-$I30-0.066667*($G30))/($G30*$M30)-($L30/8.696*$Q30))*$P30*37)))</f>
        <v>Review</v>
      </c>
      <c r="S30" s="37" t="str">
        <f aca="false">IF(R30="Review","",IF(R30=0,"",(SQRT(SUMSQ((5),(100*1.4/(H30-I30)),(100*IF($E$3="US",0.1,0.1*37)/R30)))/100)*R30))</f>
        <v/>
      </c>
      <c r="T30" s="38" t="str">
        <f aca="false">IF(R30="Review","",IF(R30=0,"",S30/R30))</f>
        <v/>
      </c>
      <c r="U30" s="39" t="n">
        <v>0.1814</v>
      </c>
      <c r="V30" s="40" t="n">
        <v>0.00096</v>
      </c>
      <c r="W30" s="41" t="e">
        <f aca="false">U30*G30</f>
        <v>#VALUE!</v>
      </c>
      <c r="X30" s="41" t="e">
        <f aca="false">EXP(-W30)</f>
        <v>#VALUE!</v>
      </c>
      <c r="Y30" s="41" t="e">
        <f aca="false">1-X30</f>
        <v>#VALUE!</v>
      </c>
      <c r="Z30" s="41" t="e">
        <f aca="false">1-(Y30/W30)</f>
        <v>#VALUE!</v>
      </c>
      <c r="AA30" s="41" t="e">
        <f aca="false">(R30*U30*V30)/Z30</f>
        <v>#VALUE!</v>
      </c>
      <c r="AB30" s="40" t="n">
        <v>0.01887</v>
      </c>
      <c r="AC30" s="42" t="s">
        <v>50</v>
      </c>
      <c r="AD30" s="43" t="b">
        <f aca="false">AND(NOT(ISBLANK(D30)),NOT(ISBLANK(F30)),NOT(ISBLANK(H30)),NOT(ISBLANK(I30)),NOT(ISBLANK(O30)),NOT(ISBLANK(Q30)),Q30&gt;=0,O30&gt;=0,H30&gt;=0,I30&gt;=0,G30&gt;0)</f>
        <v>0</v>
      </c>
      <c r="AE30" s="42" t="s">
        <v>51</v>
      </c>
      <c r="AF30" s="44" t="str">
        <f aca="false">IF($AD30=0,"Review",IF($H$3="US",(($H30-$I30-0.066667*($G30))/($G30*$M30)-($L30*$Q30))*$P30,(($H30-$I30-0.066667*($G30))/($G30*$M30)-($L30/8.696*$Q30))*$P30*37))</f>
        <v>Review</v>
      </c>
      <c r="AG30" s="45" t="str">
        <f aca="false">IF($AD30=0,"Review",IF($H$3="US",AA30/AB30*0.105*37,AA30/AB30))</f>
        <v>Review</v>
      </c>
      <c r="AH30" s="46" t="str">
        <f aca="false">IF($AD30=0,"",IF($H$3="US",AG30/60/60,AG30/24/60/60))</f>
        <v/>
      </c>
      <c r="AI30" s="47" t="str">
        <f aca="false">IF($AD30=0,"",IF($H$3="US",AA30/AB30*37/24/60/60,AA30/AB30/24/60/60))</f>
        <v/>
      </c>
      <c r="AJ30" s="48" t="str">
        <f aca="false">IF(AD30=0,"",IF(AF30=0,"",S30/R30))</f>
        <v/>
      </c>
      <c r="AK30" s="49" t="str">
        <f aca="false">IF(AD30=1,5%,"")</f>
        <v/>
      </c>
      <c r="AL30" s="49" t="str">
        <f aca="false">IF(AD30=1,(100*1.4)/(H30-I30)/100,"")</f>
        <v/>
      </c>
      <c r="AM30" s="49" t="str">
        <f aca="false">IF(AD30=1,IF(G30&gt;0,IF($H$3="US",0.1/AF30,(0.1*37)/AF30),0.1),"")</f>
        <v/>
      </c>
      <c r="AN30" s="49" t="str">
        <f aca="false">IF(AD30=1,SQRT(AK30*AK30+AL30*AL30+AM30*AM30),"")</f>
        <v/>
      </c>
      <c r="AO30" s="55"/>
    </row>
    <row r="31" customFormat="false" ht="19.35" hidden="false" customHeight="false" outlineLevel="0" collapsed="false">
      <c r="A31" s="26"/>
      <c r="B31" s="26"/>
      <c r="C31" s="27"/>
      <c r="D31" s="28"/>
      <c r="E31" s="27"/>
      <c r="F31" s="28"/>
      <c r="G31" s="29" t="str">
        <f aca="false">IF(OR(ISBLANK(C31),ISBLANK(D31),ISBLANK(E31),ISBLANK(F31)),"",(E31+F31)-(C31+D31))</f>
        <v/>
      </c>
      <c r="H31" s="30"/>
      <c r="I31" s="31"/>
      <c r="J31" s="32" t="n">
        <f aca="false">IF(N31="SST",0.314473,IF(N31="SLT",0.031243,IF(N31="LST",0.124228,IF(N31="LLT",0.010189,IF(N31="LST-OO",0.074671,IF(N31="LLT-OO",0.011965,IF(N31="LMT-OO",0.013497,IF(N31="HST",7.2954,IF(N31="HLT",0.60795)))))))))</f>
        <v>0</v>
      </c>
      <c r="K31" s="32" t="n">
        <f aca="false">IF(N31="SST",0.260619,IF(N31="SLT",0.02188,IF(N31="LST",0.040676,IF(N31="LLT",0.003372,IF(N31="LST-OO",0.037557,IF(N31="LLT-OO",0.002079,IF(N31="LMT-OO",0.012499,IF(N31="HST",0.004293,IF(N31="HLT",0.0003578)))))))))</f>
        <v>0</v>
      </c>
      <c r="L31" s="29" t="n">
        <f aca="false">IF(N31="SST",0.087,IF(N31="SLT",0.087,IF(N31="LST",0.12,IF(N31="LLT",0.12,IF(N31="LST-OO",0.12,IF(N31="LLT-OO",0.12,IF(N31="LMT-OO",0.12,IF(N31="HST",0.07,IF(N31="HLT",0.07)))))))))</f>
        <v>0</v>
      </c>
      <c r="M31" s="33" t="str">
        <f aca="false">IF(ISBLANK(N31),"",IF(N31="HST",J31+K31*((I31+H31)/2),IF(N31="HLT",J31+K31*((I31+H31)/2),J31+K31*LN((I31+H31)/2))))</f>
        <v/>
      </c>
      <c r="N31" s="31"/>
      <c r="O31" s="31"/>
      <c r="P31" s="34" t="n">
        <f aca="false">IF($H$3="US",IF(LEFT(N31,1)="S",IF(O31&lt;=4000,1,IF(O31&gt;4000,0.79+(6*O31/100000))),IF(LEFT(N31,1)="L",IF(O31&lt;=200,1,IF(O31&gt;200,1.005+(4.5526*O31/100000))),IF(LEFT(N31,1)="H",1))),IF($H$3="SI",IF(LEFT(N31,1)="S",IF(O31&lt;=1219.51,1,IF(O31&gt;1219.51,0.79+(6*(O31*3.28)/100000))),IF(LEFT(N31,1)="L",IF(O31&lt;=60.98,1,IF(O31&gt;60.98,1.005+(4.5526*(O31*3.28)/100000))),IF(LEFT(N31,1)="H",1)))))</f>
        <v>0</v>
      </c>
      <c r="Q31" s="35"/>
      <c r="R31" s="36" t="str">
        <f aca="false">IF(AF31&lt;0,0,IF($AD31=0,"Review",IF($H$3="US",(($H31-$I31-0.066667*($G31))/($G31*$M31)-($L31*$Q31))*$P31,(($H31-$I31-0.066667*($G31))/($G31*$M31)-($L31/8.696*$Q31))*$P31*37)))</f>
        <v>Review</v>
      </c>
      <c r="S31" s="37" t="str">
        <f aca="false">IF(R31="Review","",IF(R31=0,"",(SQRT(SUMSQ((5),(100*1.4/(H31-I31)),(100*IF($E$3="US",0.1,0.1*37)/R31)))/100)*R31))</f>
        <v/>
      </c>
      <c r="T31" s="38" t="str">
        <f aca="false">IF(R31="Review","",IF(R31=0,"",S31/R31))</f>
        <v/>
      </c>
      <c r="U31" s="39" t="n">
        <v>0.1814</v>
      </c>
      <c r="V31" s="40" t="n">
        <v>0.00096</v>
      </c>
      <c r="W31" s="41" t="e">
        <f aca="false">U31*G31</f>
        <v>#VALUE!</v>
      </c>
      <c r="X31" s="41" t="e">
        <f aca="false">EXP(-W31)</f>
        <v>#VALUE!</v>
      </c>
      <c r="Y31" s="41" t="e">
        <f aca="false">1-X31</f>
        <v>#VALUE!</v>
      </c>
      <c r="Z31" s="41" t="e">
        <f aca="false">1-(Y31/W31)</f>
        <v>#VALUE!</v>
      </c>
      <c r="AA31" s="41" t="e">
        <f aca="false">(R31*U31*V31)/Z31</f>
        <v>#VALUE!</v>
      </c>
      <c r="AB31" s="40" t="n">
        <v>0.01887</v>
      </c>
      <c r="AC31" s="42" t="s">
        <v>50</v>
      </c>
      <c r="AD31" s="43" t="b">
        <f aca="false">AND(NOT(ISBLANK(D31)),NOT(ISBLANK(F31)),NOT(ISBLANK(H31)),NOT(ISBLANK(I31)),NOT(ISBLANK(O31)),NOT(ISBLANK(Q31)),Q31&gt;=0,O31&gt;=0,H31&gt;=0,I31&gt;=0,G31&gt;0)</f>
        <v>0</v>
      </c>
      <c r="AE31" s="42" t="s">
        <v>51</v>
      </c>
      <c r="AF31" s="44" t="str">
        <f aca="false">IF($AD31=0,"Review",IF($H$3="US",(($H31-$I31-0.066667*($G31))/($G31*$M31)-($L31*$Q31))*$P31,(($H31-$I31-0.066667*($G31))/($G31*$M31)-($L31/8.696*$Q31))*$P31*37))</f>
        <v>Review</v>
      </c>
      <c r="AG31" s="45" t="str">
        <f aca="false">IF($AD31=0,"Review",IF($H$3="US",AA31/AB31*0.105*37,AA31/AB31))</f>
        <v>Review</v>
      </c>
      <c r="AH31" s="46" t="str">
        <f aca="false">IF($AD31=0,"",IF($H$3="US",AG31/60/60,AG31/24/60/60))</f>
        <v/>
      </c>
      <c r="AI31" s="47" t="str">
        <f aca="false">IF($AD31=0,"",IF($H$3="US",AA31/AB31*37/24/60/60,AA31/AB31/24/60/60))</f>
        <v/>
      </c>
      <c r="AJ31" s="48" t="str">
        <f aca="false">IF(AD31=0,"",IF(AF31=0,"",S31/R31))</f>
        <v/>
      </c>
      <c r="AK31" s="49" t="str">
        <f aca="false">IF(AD31=1,5%,"")</f>
        <v/>
      </c>
      <c r="AL31" s="49" t="str">
        <f aca="false">IF(AD31=1,(100*1.4)/(H31-I31)/100,"")</f>
        <v/>
      </c>
      <c r="AM31" s="49" t="str">
        <f aca="false">IF(AD31=1,IF(G31&gt;0,IF($H$3="US",0.1/AF31,(0.1*37)/AF31),0.1),"")</f>
        <v/>
      </c>
      <c r="AN31" s="49" t="str">
        <f aca="false">IF(AD31=1,SQRT(AK31*AK31+AL31*AL31+AM31*AM31),"")</f>
        <v/>
      </c>
      <c r="AO31" s="55"/>
    </row>
    <row r="32" customFormat="false" ht="19.35" hidden="false" customHeight="false" outlineLevel="0" collapsed="false">
      <c r="A32" s="26"/>
      <c r="B32" s="26"/>
      <c r="C32" s="27"/>
      <c r="D32" s="28"/>
      <c r="E32" s="27"/>
      <c r="F32" s="28"/>
      <c r="G32" s="29" t="str">
        <f aca="false">IF(OR(ISBLANK(C32),ISBLANK(D32),ISBLANK(E32),ISBLANK(F32)),"",(E32+F32)-(C32+D32))</f>
        <v/>
      </c>
      <c r="H32" s="30"/>
      <c r="I32" s="31"/>
      <c r="J32" s="32" t="n">
        <f aca="false">IF(N32="SST",0.314473,IF(N32="SLT",0.031243,IF(N32="LST",0.124228,IF(N32="LLT",0.010189,IF(N32="LST-OO",0.074671,IF(N32="LLT-OO",0.011965,IF(N32="LMT-OO",0.013497,IF(N32="HST",7.2954,IF(N32="HLT",0.60795)))))))))</f>
        <v>0</v>
      </c>
      <c r="K32" s="32" t="n">
        <f aca="false">IF(N32="SST",0.260619,IF(N32="SLT",0.02188,IF(N32="LST",0.040676,IF(N32="LLT",0.003372,IF(N32="LST-OO",0.037557,IF(N32="LLT-OO",0.002079,IF(N32="LMT-OO",0.012499,IF(N32="HST",0.004293,IF(N32="HLT",0.0003578)))))))))</f>
        <v>0</v>
      </c>
      <c r="L32" s="29" t="n">
        <f aca="false">IF(N32="SST",0.087,IF(N32="SLT",0.087,IF(N32="LST",0.12,IF(N32="LLT",0.12,IF(N32="LST-OO",0.12,IF(N32="LLT-OO",0.12,IF(N32="LMT-OO",0.12,IF(N32="HST",0.07,IF(N32="HLT",0.07)))))))))</f>
        <v>0</v>
      </c>
      <c r="M32" s="33" t="str">
        <f aca="false">IF(ISBLANK(N32),"",IF(N32="HST",J32+K32*((I32+H32)/2),IF(N32="HLT",J32+K32*((I32+H32)/2),J32+K32*LN((I32+H32)/2))))</f>
        <v/>
      </c>
      <c r="N32" s="31"/>
      <c r="O32" s="31"/>
      <c r="P32" s="34" t="n">
        <f aca="false">IF($H$3="US",IF(LEFT(N32,1)="S",IF(O32&lt;=4000,1,IF(O32&gt;4000,0.79+(6*O32/100000))),IF(LEFT(N32,1)="L",IF(O32&lt;=200,1,IF(O32&gt;200,1.005+(4.5526*O32/100000))),IF(LEFT(N32,1)="H",1))),IF($H$3="SI",IF(LEFT(N32,1)="S",IF(O32&lt;=1219.51,1,IF(O32&gt;1219.51,0.79+(6*(O32*3.28)/100000))),IF(LEFT(N32,1)="L",IF(O32&lt;=60.98,1,IF(O32&gt;60.98,1.005+(4.5526*(O32*3.28)/100000))),IF(LEFT(N32,1)="H",1)))))</f>
        <v>0</v>
      </c>
      <c r="Q32" s="35"/>
      <c r="R32" s="36" t="str">
        <f aca="false">IF(AF32&lt;0,0,IF($AD32=0,"Review",IF($H$3="US",(($H32-$I32-0.066667*($G32))/($G32*$M32)-($L32*$Q32))*$P32,(($H32-$I32-0.066667*($G32))/($G32*$M32)-($L32/8.696*$Q32))*$P32*37)))</f>
        <v>Review</v>
      </c>
      <c r="S32" s="37" t="str">
        <f aca="false">IF(R32="Review","",IF(R32=0,"",(SQRT(SUMSQ((5),(100*1.4/(H32-I32)),(100*IF($E$3="US",0.1,0.1*37)/R32)))/100)*R32))</f>
        <v/>
      </c>
      <c r="T32" s="38" t="str">
        <f aca="false">IF(R32="Review","",IF(R32=0,"",S32/R32))</f>
        <v/>
      </c>
      <c r="U32" s="39" t="n">
        <v>0.1814</v>
      </c>
      <c r="V32" s="40" t="n">
        <v>0.00096</v>
      </c>
      <c r="W32" s="41" t="e">
        <f aca="false">U32*G32</f>
        <v>#VALUE!</v>
      </c>
      <c r="X32" s="41" t="e">
        <f aca="false">EXP(-W32)</f>
        <v>#VALUE!</v>
      </c>
      <c r="Y32" s="41" t="e">
        <f aca="false">1-X32</f>
        <v>#VALUE!</v>
      </c>
      <c r="Z32" s="41" t="e">
        <f aca="false">1-(Y32/W32)</f>
        <v>#VALUE!</v>
      </c>
      <c r="AA32" s="41" t="e">
        <f aca="false">(R32*U32*V32)/Z32</f>
        <v>#VALUE!</v>
      </c>
      <c r="AB32" s="40" t="n">
        <v>0.01887</v>
      </c>
      <c r="AC32" s="42" t="s">
        <v>50</v>
      </c>
      <c r="AD32" s="43" t="b">
        <f aca="false">AND(NOT(ISBLANK(D32)),NOT(ISBLANK(F32)),NOT(ISBLANK(H32)),NOT(ISBLANK(I32)),NOT(ISBLANK(O32)),NOT(ISBLANK(Q32)),Q32&gt;=0,O32&gt;=0,H32&gt;=0,I32&gt;=0,G32&gt;0)</f>
        <v>0</v>
      </c>
      <c r="AE32" s="42" t="s">
        <v>51</v>
      </c>
      <c r="AF32" s="44" t="str">
        <f aca="false">IF($AD32=0,"Review",IF($H$3="US",(($H32-$I32-0.066667*($G32))/($G32*$M32)-($L32*$Q32))*$P32,(($H32-$I32-0.066667*($G32))/($G32*$M32)-($L32/8.696*$Q32))*$P32*37))</f>
        <v>Review</v>
      </c>
      <c r="AG32" s="45" t="str">
        <f aca="false">IF($AD32=0,"Review",IF($H$3="US",AA32/AB32*0.105*37,AA32/AB32))</f>
        <v>Review</v>
      </c>
      <c r="AH32" s="46" t="str">
        <f aca="false">IF($AD32=0,"",IF($H$3="US",AG32/60/60,AG32/24/60/60))</f>
        <v/>
      </c>
      <c r="AI32" s="47" t="str">
        <f aca="false">IF($AD32=0,"",IF($H$3="US",AA32/AB32*37/24/60/60,AA32/AB32/24/60/60))</f>
        <v/>
      </c>
      <c r="AJ32" s="48" t="str">
        <f aca="false">IF(AD32=0,"",IF(AF32=0,"",S32/R32))</f>
        <v/>
      </c>
      <c r="AK32" s="49" t="str">
        <f aca="false">IF(AD32=1,5%,"")</f>
        <v/>
      </c>
      <c r="AL32" s="49" t="str">
        <f aca="false">IF(AD32=1,(100*1.4)/(H32-I32)/100,"")</f>
        <v/>
      </c>
      <c r="AM32" s="49" t="str">
        <f aca="false">IF(AD32=1,IF(G32&gt;0,IF($H$3="US",0.1/AF32,(0.1*37)/AF32),0.1),"")</f>
        <v/>
      </c>
      <c r="AN32" s="49" t="str">
        <f aca="false">IF(AD32=1,SQRT(AK32*AK32+AL32*AL32+AM32*AM32),"")</f>
        <v/>
      </c>
      <c r="AO32" s="55"/>
    </row>
    <row r="33" customFormat="false" ht="19.35" hidden="false" customHeight="false" outlineLevel="0" collapsed="false">
      <c r="A33" s="26"/>
      <c r="B33" s="26"/>
      <c r="C33" s="27"/>
      <c r="D33" s="28"/>
      <c r="E33" s="27"/>
      <c r="F33" s="28"/>
      <c r="G33" s="29" t="str">
        <f aca="false">IF(OR(ISBLANK(C33),ISBLANK(D33),ISBLANK(E33),ISBLANK(F33)),"",(E33+F33)-(C33+D33))</f>
        <v/>
      </c>
      <c r="H33" s="30"/>
      <c r="I33" s="31"/>
      <c r="J33" s="32" t="n">
        <f aca="false">IF(N33="SST",0.314473,IF(N33="SLT",0.031243,IF(N33="LST",0.124228,IF(N33="LLT",0.010189,IF(N33="LST-OO",0.074671,IF(N33="LLT-OO",0.011965,IF(N33="LMT-OO",0.013497,IF(N33="HST",7.2954,IF(N33="HLT",0.60795)))))))))</f>
        <v>0</v>
      </c>
      <c r="K33" s="32" t="n">
        <f aca="false">IF(N33="SST",0.260619,IF(N33="SLT",0.02188,IF(N33="LST",0.040676,IF(N33="LLT",0.003372,IF(N33="LST-OO",0.037557,IF(N33="LLT-OO",0.002079,IF(N33="LMT-OO",0.012499,IF(N33="HST",0.004293,IF(N33="HLT",0.0003578)))))))))</f>
        <v>0</v>
      </c>
      <c r="L33" s="29" t="n">
        <f aca="false">IF(N33="SST",0.087,IF(N33="SLT",0.087,IF(N33="LST",0.12,IF(N33="LLT",0.12,IF(N33="LST-OO",0.12,IF(N33="LLT-OO",0.12,IF(N33="LMT-OO",0.12,IF(N33="HST",0.07,IF(N33="HLT",0.07)))))))))</f>
        <v>0</v>
      </c>
      <c r="M33" s="33" t="str">
        <f aca="false">IF(ISBLANK(N33),"",IF(N33="HST",J33+K33*((I33+H33)/2),IF(N33="HLT",J33+K33*((I33+H33)/2),J33+K33*LN((I33+H33)/2))))</f>
        <v/>
      </c>
      <c r="N33" s="31"/>
      <c r="O33" s="31"/>
      <c r="P33" s="34" t="n">
        <f aca="false">IF($H$3="US",IF(LEFT(N33,1)="S",IF(O33&lt;=4000,1,IF(O33&gt;4000,0.79+(6*O33/100000))),IF(LEFT(N33,1)="L",IF(O33&lt;=200,1,IF(O33&gt;200,1.005+(4.5526*O33/100000))),IF(LEFT(N33,1)="H",1))),IF($H$3="SI",IF(LEFT(N33,1)="S",IF(O33&lt;=1219.51,1,IF(O33&gt;1219.51,0.79+(6*(O33*3.28)/100000))),IF(LEFT(N33,1)="L",IF(O33&lt;=60.98,1,IF(O33&gt;60.98,1.005+(4.5526*(O33*3.28)/100000))),IF(LEFT(N33,1)="H",1)))))</f>
        <v>0</v>
      </c>
      <c r="Q33" s="35"/>
      <c r="R33" s="36" t="str">
        <f aca="false">IF(AF33&lt;0,0,IF($AD33=0,"Review",IF($H$3="US",(($H33-$I33-0.066667*($G33))/($G33*$M33)-($L33*$Q33))*$P33,(($H33-$I33-0.066667*($G33))/($G33*$M33)-($L33/8.696*$Q33))*$P33*37)))</f>
        <v>Review</v>
      </c>
      <c r="S33" s="37" t="str">
        <f aca="false">IF(R33="Review","",IF(R33=0,"",(SQRT(SUMSQ((5),(100*1.4/(H33-I33)),(100*IF($E$3="US",0.1,0.1*37)/R33)))/100)*R33))</f>
        <v/>
      </c>
      <c r="T33" s="38" t="str">
        <f aca="false">IF(R33="Review","",IF(R33=0,"",S33/R33))</f>
        <v/>
      </c>
      <c r="U33" s="39" t="n">
        <v>0.1814</v>
      </c>
      <c r="V33" s="40" t="n">
        <v>0.00096</v>
      </c>
      <c r="W33" s="41" t="e">
        <f aca="false">U33*G33</f>
        <v>#VALUE!</v>
      </c>
      <c r="X33" s="41" t="e">
        <f aca="false">EXP(-W33)</f>
        <v>#VALUE!</v>
      </c>
      <c r="Y33" s="41" t="e">
        <f aca="false">1-X33</f>
        <v>#VALUE!</v>
      </c>
      <c r="Z33" s="41" t="e">
        <f aca="false">1-(Y33/W33)</f>
        <v>#VALUE!</v>
      </c>
      <c r="AA33" s="41" t="e">
        <f aca="false">(R33*U33*V33)/Z33</f>
        <v>#VALUE!</v>
      </c>
      <c r="AB33" s="40" t="n">
        <v>0.01887</v>
      </c>
      <c r="AC33" s="42" t="s">
        <v>50</v>
      </c>
      <c r="AD33" s="43" t="b">
        <f aca="false">AND(NOT(ISBLANK(D33)),NOT(ISBLANK(F33)),NOT(ISBLANK(H33)),NOT(ISBLANK(I33)),NOT(ISBLANK(O33)),NOT(ISBLANK(Q33)),Q33&gt;=0,O33&gt;=0,H33&gt;=0,I33&gt;=0,G33&gt;0)</f>
        <v>0</v>
      </c>
      <c r="AE33" s="42" t="s">
        <v>51</v>
      </c>
      <c r="AF33" s="44" t="str">
        <f aca="false">IF($AD33=0,"Review",IF($H$3="US",(($H33-$I33-0.066667*($G33))/($G33*$M33)-($L33*$Q33))*$P33,(($H33-$I33-0.066667*($G33))/($G33*$M33)-($L33/8.696*$Q33))*$P33*37))</f>
        <v>Review</v>
      </c>
      <c r="AG33" s="45" t="str">
        <f aca="false">IF($AD33=0,"Review",IF($H$3="US",AA33/AB33*0.105*37,AA33/AB33))</f>
        <v>Review</v>
      </c>
      <c r="AH33" s="46" t="str">
        <f aca="false">IF($AD33=0,"",IF($H$3="US",AG33/60/60,AG33/24/60/60))</f>
        <v/>
      </c>
      <c r="AI33" s="47" t="str">
        <f aca="false">IF($AD33=0,"",IF($H$3="US",AA33/AB33*37/24/60/60,AA33/AB33/24/60/60))</f>
        <v/>
      </c>
      <c r="AJ33" s="48" t="str">
        <f aca="false">IF(AD33=0,"",IF(AF33=0,"",S33/R33))</f>
        <v/>
      </c>
      <c r="AK33" s="49" t="str">
        <f aca="false">IF(AD33=1,5%,"")</f>
        <v/>
      </c>
      <c r="AL33" s="49" t="str">
        <f aca="false">IF(AD33=1,(100*1.4)/(H33-I33)/100,"")</f>
        <v/>
      </c>
      <c r="AM33" s="49" t="str">
        <f aca="false">IF(AD33=1,IF(G33&gt;0,IF($H$3="US",0.1/AF33,(0.1*37)/AF33),0.1),"")</f>
        <v/>
      </c>
      <c r="AN33" s="49" t="str">
        <f aca="false">IF(AD33=1,SQRT(AK33*AK33+AL33*AL33+AM33*AM33),"")</f>
        <v/>
      </c>
      <c r="AO33" s="55"/>
    </row>
    <row r="34" customFormat="false" ht="19.35" hidden="false" customHeight="false" outlineLevel="0" collapsed="false">
      <c r="A34" s="26"/>
      <c r="B34" s="26"/>
      <c r="C34" s="27"/>
      <c r="D34" s="28"/>
      <c r="E34" s="27"/>
      <c r="F34" s="28"/>
      <c r="G34" s="29" t="str">
        <f aca="false">IF(OR(ISBLANK(C34),ISBLANK(D34),ISBLANK(E34),ISBLANK(F34)),"",(E34+F34)-(C34+D34))</f>
        <v/>
      </c>
      <c r="H34" s="30"/>
      <c r="I34" s="31"/>
      <c r="J34" s="32" t="n">
        <f aca="false">IF(N34="SST",0.314473,IF(N34="SLT",0.031243,IF(N34="LST",0.124228,IF(N34="LLT",0.010189,IF(N34="LST-OO",0.074671,IF(N34="LLT-OO",0.011965,IF(N34="LMT-OO",0.013497,IF(N34="HST",7.2954,IF(N34="HLT",0.60795)))))))))</f>
        <v>0</v>
      </c>
      <c r="K34" s="32" t="n">
        <f aca="false">IF(N34="SST",0.260619,IF(N34="SLT",0.02188,IF(N34="LST",0.040676,IF(N34="LLT",0.003372,IF(N34="LST-OO",0.037557,IF(N34="LLT-OO",0.002079,IF(N34="LMT-OO",0.012499,IF(N34="HST",0.004293,IF(N34="HLT",0.0003578)))))))))</f>
        <v>0</v>
      </c>
      <c r="L34" s="29" t="n">
        <f aca="false">IF(N34="SST",0.087,IF(N34="SLT",0.087,IF(N34="LST",0.12,IF(N34="LLT",0.12,IF(N34="LST-OO",0.12,IF(N34="LLT-OO",0.12,IF(N34="LMT-OO",0.12,IF(N34="HST",0.07,IF(N34="HLT",0.07)))))))))</f>
        <v>0</v>
      </c>
      <c r="M34" s="33" t="str">
        <f aca="false">IF(ISBLANK(N34),"",IF(N34="HST",J34+K34*((I34+H34)/2),IF(N34="HLT",J34+K34*((I34+H34)/2),J34+K34*LN((I34+H34)/2))))</f>
        <v/>
      </c>
      <c r="N34" s="31"/>
      <c r="O34" s="31"/>
      <c r="P34" s="34" t="n">
        <f aca="false">IF($H$3="US",IF(LEFT(N34,1)="S",IF(O34&lt;=4000,1,IF(O34&gt;4000,0.79+(6*O34/100000))),IF(LEFT(N34,1)="L",IF(O34&lt;=200,1,IF(O34&gt;200,1.005+(4.5526*O34/100000))),IF(LEFT(N34,1)="H",1))),IF($H$3="SI",IF(LEFT(N34,1)="S",IF(O34&lt;=1219.51,1,IF(O34&gt;1219.51,0.79+(6*(O34*3.28)/100000))),IF(LEFT(N34,1)="L",IF(O34&lt;=60.98,1,IF(O34&gt;60.98,1.005+(4.5526*(O34*3.28)/100000))),IF(LEFT(N34,1)="H",1)))))</f>
        <v>0</v>
      </c>
      <c r="Q34" s="35"/>
      <c r="R34" s="36" t="str">
        <f aca="false">IF(AF34&lt;0,0,IF($AD34=0,"Review",IF($H$3="US",(($H34-$I34-0.066667*($G34))/($G34*$M34)-($L34*$Q34))*$P34,(($H34-$I34-0.066667*($G34))/($G34*$M34)-($L34/8.696*$Q34))*$P34*37)))</f>
        <v>Review</v>
      </c>
      <c r="S34" s="37" t="str">
        <f aca="false">IF(R34="Review","",IF(R34=0,"",(SQRT(SUMSQ((5),(100*1.4/(H34-I34)),(100*IF($E$3="US",0.1,0.1*37)/R34)))/100)*R34))</f>
        <v/>
      </c>
      <c r="T34" s="38" t="str">
        <f aca="false">IF(R34="Review","",IF(R34=0,"",S34/R34))</f>
        <v/>
      </c>
      <c r="U34" s="39" t="n">
        <v>0.1814</v>
      </c>
      <c r="V34" s="40" t="n">
        <v>0.00096</v>
      </c>
      <c r="W34" s="41" t="e">
        <f aca="false">U34*G34</f>
        <v>#VALUE!</v>
      </c>
      <c r="X34" s="41" t="e">
        <f aca="false">EXP(-W34)</f>
        <v>#VALUE!</v>
      </c>
      <c r="Y34" s="41" t="e">
        <f aca="false">1-X34</f>
        <v>#VALUE!</v>
      </c>
      <c r="Z34" s="41" t="e">
        <f aca="false">1-(Y34/W34)</f>
        <v>#VALUE!</v>
      </c>
      <c r="AA34" s="41" t="e">
        <f aca="false">(R34*U34*V34)/Z34</f>
        <v>#VALUE!</v>
      </c>
      <c r="AB34" s="40" t="n">
        <v>0.01887</v>
      </c>
      <c r="AC34" s="42" t="s">
        <v>50</v>
      </c>
      <c r="AD34" s="43" t="b">
        <f aca="false">AND(NOT(ISBLANK(D34)),NOT(ISBLANK(F34)),NOT(ISBLANK(H34)),NOT(ISBLANK(I34)),NOT(ISBLANK(O34)),NOT(ISBLANK(Q34)),Q34&gt;=0,O34&gt;=0,H34&gt;=0,I34&gt;=0,G34&gt;0)</f>
        <v>0</v>
      </c>
      <c r="AE34" s="42" t="s">
        <v>51</v>
      </c>
      <c r="AF34" s="44" t="str">
        <f aca="false">IF($AD34=0,"Review",IF($H$3="US",(($H34-$I34-0.066667*($G34))/($G34*$M34)-($L34*$Q34))*$P34,(($H34-$I34-0.066667*($G34))/($G34*$M34)-($L34/8.696*$Q34))*$P34*37))</f>
        <v>Review</v>
      </c>
      <c r="AG34" s="45" t="str">
        <f aca="false">IF($AD34=0,"Review",IF($H$3="US",AA34/AB34*0.105*37,AA34/AB34))</f>
        <v>Review</v>
      </c>
      <c r="AH34" s="46" t="str">
        <f aca="false">IF($AD34=0,"",IF($H$3="US",AG34/60/60,AG34/24/60/60))</f>
        <v/>
      </c>
      <c r="AI34" s="47" t="str">
        <f aca="false">IF($AD34=0,"",IF($H$3="US",AA34/AB34*37/24/60/60,AA34/AB34/24/60/60))</f>
        <v/>
      </c>
      <c r="AJ34" s="48" t="str">
        <f aca="false">IF(AD34=0,"",IF(AF34=0,"",S34/R34))</f>
        <v/>
      </c>
      <c r="AK34" s="49" t="str">
        <f aca="false">IF(AD34=1,5%,"")</f>
        <v/>
      </c>
      <c r="AL34" s="49" t="str">
        <f aca="false">IF(AD34=1,(100*1.4)/(H34-I34)/100,"")</f>
        <v/>
      </c>
      <c r="AM34" s="49" t="str">
        <f aca="false">IF(AD34=1,IF(G34&gt;0,IF($H$3="US",0.1/AF34,(0.1*37)/AF34),0.1),"")</f>
        <v/>
      </c>
      <c r="AN34" s="49" t="str">
        <f aca="false">IF(AD34=1,SQRT(AK34*AK34+AL34*AL34+AM34*AM34),"")</f>
        <v/>
      </c>
      <c r="AO34" s="55"/>
    </row>
    <row r="35" customFormat="false" ht="19.35" hidden="false" customHeight="false" outlineLevel="0" collapsed="false">
      <c r="A35" s="26"/>
      <c r="B35" s="26"/>
      <c r="C35" s="27"/>
      <c r="D35" s="28"/>
      <c r="E35" s="27"/>
      <c r="F35" s="28"/>
      <c r="G35" s="29" t="str">
        <f aca="false">IF(OR(ISBLANK(C35),ISBLANK(D35),ISBLANK(E35),ISBLANK(F35)),"",(E35+F35)-(C35+D35))</f>
        <v/>
      </c>
      <c r="H35" s="30"/>
      <c r="I35" s="31"/>
      <c r="J35" s="32" t="n">
        <f aca="false">IF(N35="SST",0.314473,IF(N35="SLT",0.031243,IF(N35="LST",0.124228,IF(N35="LLT",0.010189,IF(N35="LST-OO",0.074671,IF(N35="LLT-OO",0.011965,IF(N35="LMT-OO",0.013497,IF(N35="HST",7.2954,IF(N35="HLT",0.60795)))))))))</f>
        <v>0</v>
      </c>
      <c r="K35" s="32" t="n">
        <f aca="false">IF(N35="SST",0.260619,IF(N35="SLT",0.02188,IF(N35="LST",0.040676,IF(N35="LLT",0.003372,IF(N35="LST-OO",0.037557,IF(N35="LLT-OO",0.002079,IF(N35="LMT-OO",0.012499,IF(N35="HST",0.004293,IF(N35="HLT",0.0003578)))))))))</f>
        <v>0</v>
      </c>
      <c r="L35" s="29" t="n">
        <f aca="false">IF(N35="SST",0.087,IF(N35="SLT",0.087,IF(N35="LST",0.12,IF(N35="LLT",0.12,IF(N35="LST-OO",0.12,IF(N35="LLT-OO",0.12,IF(N35="LMT-OO",0.12,IF(N35="HST",0.07,IF(N35="HLT",0.07)))))))))</f>
        <v>0</v>
      </c>
      <c r="M35" s="33" t="str">
        <f aca="false">IF(ISBLANK(N35),"",IF(N35="HST",J35+K35*((I35+H35)/2),IF(N35="HLT",J35+K35*((I35+H35)/2),J35+K35*LN((I35+H35)/2))))</f>
        <v/>
      </c>
      <c r="N35" s="31"/>
      <c r="O35" s="31"/>
      <c r="P35" s="34" t="n">
        <f aca="false">IF($H$3="US",IF(LEFT(N35,1)="S",IF(O35&lt;=4000,1,IF(O35&gt;4000,0.79+(6*O35/100000))),IF(LEFT(N35,1)="L",IF(O35&lt;=200,1,IF(O35&gt;200,1.005+(4.5526*O35/100000))),IF(LEFT(N35,1)="H",1))),IF($H$3="SI",IF(LEFT(N35,1)="S",IF(O35&lt;=1219.51,1,IF(O35&gt;1219.51,0.79+(6*(O35*3.28)/100000))),IF(LEFT(N35,1)="L",IF(O35&lt;=60.98,1,IF(O35&gt;60.98,1.005+(4.5526*(O35*3.28)/100000))),IF(LEFT(N35,1)="H",1)))))</f>
        <v>0</v>
      </c>
      <c r="Q35" s="35"/>
      <c r="R35" s="36" t="str">
        <f aca="false">IF(AF35&lt;0,0,IF($AD35=0,"Review",IF($H$3="US",(($H35-$I35-0.066667*($G35))/($G35*$M35)-($L35*$Q35))*$P35,(($H35-$I35-0.066667*($G35))/($G35*$M35)-($L35/8.696*$Q35))*$P35*37)))</f>
        <v>Review</v>
      </c>
      <c r="S35" s="37" t="str">
        <f aca="false">IF(R35="Review","",IF(R35=0,"",(SQRT(SUMSQ((5),(100*1.4/(H35-I35)),(100*IF($E$3="US",0.1,0.1*37)/R35)))/100)*R35))</f>
        <v/>
      </c>
      <c r="T35" s="38" t="str">
        <f aca="false">IF(R35="Review","",IF(R35=0,"",S35/R35))</f>
        <v/>
      </c>
      <c r="U35" s="39" t="n">
        <v>0.1814</v>
      </c>
      <c r="V35" s="40" t="n">
        <v>0.00096</v>
      </c>
      <c r="W35" s="41" t="e">
        <f aca="false">U35*G35</f>
        <v>#VALUE!</v>
      </c>
      <c r="X35" s="41" t="e">
        <f aca="false">EXP(-W35)</f>
        <v>#VALUE!</v>
      </c>
      <c r="Y35" s="41" t="e">
        <f aca="false">1-X35</f>
        <v>#VALUE!</v>
      </c>
      <c r="Z35" s="41" t="e">
        <f aca="false">1-(Y35/W35)</f>
        <v>#VALUE!</v>
      </c>
      <c r="AA35" s="41" t="e">
        <f aca="false">(R35*U35*V35)/Z35</f>
        <v>#VALUE!</v>
      </c>
      <c r="AB35" s="40" t="n">
        <v>0.01887</v>
      </c>
      <c r="AC35" s="42" t="s">
        <v>50</v>
      </c>
      <c r="AD35" s="43" t="b">
        <f aca="false">AND(NOT(ISBLANK(D35)),NOT(ISBLANK(F35)),NOT(ISBLANK(H35)),NOT(ISBLANK(I35)),NOT(ISBLANK(O35)),NOT(ISBLANK(Q35)),Q35&gt;=0,O35&gt;=0,H35&gt;=0,I35&gt;=0,G35&gt;0)</f>
        <v>0</v>
      </c>
      <c r="AE35" s="42" t="s">
        <v>51</v>
      </c>
      <c r="AF35" s="44" t="str">
        <f aca="false">IF($AD35=0,"Review",IF($H$3="US",(($H35-$I35-0.066667*($G35))/($G35*$M35)-($L35*$Q35))*$P35,(($H35-$I35-0.066667*($G35))/($G35*$M35)-($L35/8.696*$Q35))*$P35*37))</f>
        <v>Review</v>
      </c>
      <c r="AG35" s="45" t="str">
        <f aca="false">IF($AD35=0,"Review",IF($H$3="US",AA35/AB35*0.105*37,AA35/AB35))</f>
        <v>Review</v>
      </c>
      <c r="AH35" s="46" t="str">
        <f aca="false">IF($AD35=0,"",IF($H$3="US",AG35/60/60,AG35/24/60/60))</f>
        <v/>
      </c>
      <c r="AI35" s="47" t="str">
        <f aca="false">IF($AD35=0,"",IF($H$3="US",AA35/AB35*37/24/60/60,AA35/AB35/24/60/60))</f>
        <v/>
      </c>
      <c r="AJ35" s="48" t="str">
        <f aca="false">IF(AD35=0,"",IF(AF35=0,"",S35/R35))</f>
        <v/>
      </c>
      <c r="AK35" s="49" t="str">
        <f aca="false">IF(AD35=1,5%,"")</f>
        <v/>
      </c>
      <c r="AL35" s="49" t="str">
        <f aca="false">IF(AD35=1,(100*1.4)/(H35-I35)/100,"")</f>
        <v/>
      </c>
      <c r="AM35" s="49" t="str">
        <f aca="false">IF(AD35=1,IF(G35&gt;0,IF($H$3="US",0.1/AF35,(0.1*37)/AF35),0.1),"")</f>
        <v/>
      </c>
      <c r="AN35" s="49" t="str">
        <f aca="false">IF(AD35=1,SQRT(AK35*AK35+AL35*AL35+AM35*AM35),"")</f>
        <v/>
      </c>
      <c r="AO35" s="55"/>
    </row>
    <row r="36" customFormat="false" ht="19.35" hidden="false" customHeight="false" outlineLevel="0" collapsed="false">
      <c r="A36" s="26"/>
      <c r="B36" s="26"/>
      <c r="C36" s="27"/>
      <c r="D36" s="28"/>
      <c r="E36" s="27"/>
      <c r="F36" s="28"/>
      <c r="G36" s="29" t="str">
        <f aca="false">IF(OR(ISBLANK(C36),ISBLANK(D36),ISBLANK(E36),ISBLANK(F36)),"",(E36+F36)-(C36+D36))</f>
        <v/>
      </c>
      <c r="H36" s="30"/>
      <c r="I36" s="31"/>
      <c r="J36" s="32" t="n">
        <f aca="false">IF(N36="SST",0.314473,IF(N36="SLT",0.031243,IF(N36="LST",0.124228,IF(N36="LLT",0.010189,IF(N36="LST-OO",0.074671,IF(N36="LLT-OO",0.011965,IF(N36="LMT-OO",0.013497,IF(N36="HST",7.2954,IF(N36="HLT",0.60795)))))))))</f>
        <v>0</v>
      </c>
      <c r="K36" s="32" t="n">
        <f aca="false">IF(N36="SST",0.260619,IF(N36="SLT",0.02188,IF(N36="LST",0.040676,IF(N36="LLT",0.003372,IF(N36="LST-OO",0.037557,IF(N36="LLT-OO",0.002079,IF(N36="LMT-OO",0.012499,IF(N36="HST",0.004293,IF(N36="HLT",0.0003578)))))))))</f>
        <v>0</v>
      </c>
      <c r="L36" s="29" t="n">
        <f aca="false">IF(N36="SST",0.087,IF(N36="SLT",0.087,IF(N36="LST",0.12,IF(N36="LLT",0.12,IF(N36="LST-OO",0.12,IF(N36="LLT-OO",0.12,IF(N36="LMT-OO",0.12,IF(N36="HST",0.07,IF(N36="HLT",0.07)))))))))</f>
        <v>0</v>
      </c>
      <c r="M36" s="33" t="str">
        <f aca="false">IF(ISBLANK(N36),"",IF(N36="HST",J36+K36*((I36+H36)/2),IF(N36="HLT",J36+K36*((I36+H36)/2),J36+K36*LN((I36+H36)/2))))</f>
        <v/>
      </c>
      <c r="N36" s="31"/>
      <c r="O36" s="31"/>
      <c r="P36" s="34" t="n">
        <f aca="false">IF($H$3="US",IF(LEFT(N36,1)="S",IF(O36&lt;=4000,1,IF(O36&gt;4000,0.79+(6*O36/100000))),IF(LEFT(N36,1)="L",IF(O36&lt;=200,1,IF(O36&gt;200,1.005+(4.5526*O36/100000))),IF(LEFT(N36,1)="H",1))),IF($H$3="SI",IF(LEFT(N36,1)="S",IF(O36&lt;=1219.51,1,IF(O36&gt;1219.51,0.79+(6*(O36*3.28)/100000))),IF(LEFT(N36,1)="L",IF(O36&lt;=60.98,1,IF(O36&gt;60.98,1.005+(4.5526*(O36*3.28)/100000))),IF(LEFT(N36,1)="H",1)))))</f>
        <v>0</v>
      </c>
      <c r="Q36" s="35"/>
      <c r="R36" s="36" t="str">
        <f aca="false">IF(AF36&lt;0,0,IF($AD36=0,"Review",IF($H$3="US",(($H36-$I36-0.066667*($G36))/($G36*$M36)-($L36*$Q36))*$P36,(($H36-$I36-0.066667*($G36))/($G36*$M36)-($L36/8.696*$Q36))*$P36*37)))</f>
        <v>Review</v>
      </c>
      <c r="S36" s="37" t="str">
        <f aca="false">IF(R36="Review","",IF(R36=0,"",(SQRT(SUMSQ((5),(100*1.4/(H36-I36)),(100*IF($E$3="US",0.1,0.1*37)/R36)))/100)*R36))</f>
        <v/>
      </c>
      <c r="T36" s="38" t="str">
        <f aca="false">IF(R36="Review","",IF(R36=0,"",S36/R36))</f>
        <v/>
      </c>
      <c r="U36" s="39" t="n">
        <v>0.1814</v>
      </c>
      <c r="V36" s="40" t="n">
        <v>0.00096</v>
      </c>
      <c r="W36" s="41" t="e">
        <f aca="false">U36*G36</f>
        <v>#VALUE!</v>
      </c>
      <c r="X36" s="41" t="e">
        <f aca="false">EXP(-W36)</f>
        <v>#VALUE!</v>
      </c>
      <c r="Y36" s="41" t="e">
        <f aca="false">1-X36</f>
        <v>#VALUE!</v>
      </c>
      <c r="Z36" s="41" t="e">
        <f aca="false">1-(Y36/W36)</f>
        <v>#VALUE!</v>
      </c>
      <c r="AA36" s="41" t="e">
        <f aca="false">(R36*U36*V36)/Z36</f>
        <v>#VALUE!</v>
      </c>
      <c r="AB36" s="40" t="n">
        <v>0.01887</v>
      </c>
      <c r="AC36" s="42" t="s">
        <v>50</v>
      </c>
      <c r="AD36" s="43" t="b">
        <f aca="false">AND(NOT(ISBLANK(D36)),NOT(ISBLANK(F36)),NOT(ISBLANK(H36)),NOT(ISBLANK(I36)),NOT(ISBLANK(O36)),NOT(ISBLANK(Q36)),Q36&gt;=0,O36&gt;=0,H36&gt;=0,I36&gt;=0,G36&gt;0)</f>
        <v>0</v>
      </c>
      <c r="AE36" s="42" t="s">
        <v>51</v>
      </c>
      <c r="AF36" s="44" t="str">
        <f aca="false">IF($AD36=0,"Review",IF($H$3="US",(($H36-$I36-0.066667*($G36))/($G36*$M36)-($L36*$Q36))*$P36,(($H36-$I36-0.066667*($G36))/($G36*$M36)-($L36/8.696*$Q36))*$P36*37))</f>
        <v>Review</v>
      </c>
      <c r="AG36" s="45" t="str">
        <f aca="false">IF($AD36=0,"Review",IF($H$3="US",AA36/AB36*0.105*37,AA36/AB36))</f>
        <v>Review</v>
      </c>
      <c r="AH36" s="46" t="str">
        <f aca="false">IF($AD36=0,"",IF($H$3="US",AG36/60/60,AG36/24/60/60))</f>
        <v/>
      </c>
      <c r="AI36" s="47" t="str">
        <f aca="false">IF($AD36=0,"",IF($H$3="US",AA36/AB36*37/24/60/60,AA36/AB36/24/60/60))</f>
        <v/>
      </c>
      <c r="AJ36" s="48" t="str">
        <f aca="false">IF(AD36=0,"",IF(AF36=0,"",S36/R36))</f>
        <v/>
      </c>
      <c r="AK36" s="49" t="str">
        <f aca="false">IF(AD36=1,5%,"")</f>
        <v/>
      </c>
      <c r="AL36" s="49" t="str">
        <f aca="false">IF(AD36=1,(100*1.4)/(H36-I36)/100,"")</f>
        <v/>
      </c>
      <c r="AM36" s="49" t="str">
        <f aca="false">IF(AD36=1,IF(G36&gt;0,IF($H$3="US",0.1/AF36,(0.1*37)/AF36),0.1),"")</f>
        <v/>
      </c>
      <c r="AN36" s="49" t="str">
        <f aca="false">IF(AD36=1,SQRT(AK36*AK36+AL36*AL36+AM36*AM36),"")</f>
        <v/>
      </c>
      <c r="AO36" s="55"/>
    </row>
    <row r="37" customFormat="false" ht="19.35" hidden="false" customHeight="false" outlineLevel="0" collapsed="false">
      <c r="A37" s="26"/>
      <c r="B37" s="26"/>
      <c r="C37" s="27"/>
      <c r="D37" s="28"/>
      <c r="E37" s="27"/>
      <c r="F37" s="28"/>
      <c r="G37" s="29" t="str">
        <f aca="false">IF(OR(ISBLANK(C37),ISBLANK(D37),ISBLANK(E37),ISBLANK(F37)),"",(E37+F37)-(C37+D37))</f>
        <v/>
      </c>
      <c r="H37" s="30"/>
      <c r="I37" s="31"/>
      <c r="J37" s="32" t="n">
        <f aca="false">IF(N37="SST",0.314473,IF(N37="SLT",0.031243,IF(N37="LST",0.124228,IF(N37="LLT",0.010189,IF(N37="LST-OO",0.074671,IF(N37="LLT-OO",0.011965,IF(N37="LMT-OO",0.013497,IF(N37="HST",7.2954,IF(N37="HLT",0.60795)))))))))</f>
        <v>0</v>
      </c>
      <c r="K37" s="32" t="n">
        <f aca="false">IF(N37="SST",0.260619,IF(N37="SLT",0.02188,IF(N37="LST",0.040676,IF(N37="LLT",0.003372,IF(N37="LST-OO",0.037557,IF(N37="LLT-OO",0.002079,IF(N37="LMT-OO",0.012499,IF(N37="HST",0.004293,IF(N37="HLT",0.0003578)))))))))</f>
        <v>0</v>
      </c>
      <c r="L37" s="29" t="n">
        <f aca="false">IF(N37="SST",0.087,IF(N37="SLT",0.087,IF(N37="LST",0.12,IF(N37="LLT",0.12,IF(N37="LST-OO",0.12,IF(N37="LLT-OO",0.12,IF(N37="LMT-OO",0.12,IF(N37="HST",0.07,IF(N37="HLT",0.07)))))))))</f>
        <v>0</v>
      </c>
      <c r="M37" s="33" t="str">
        <f aca="false">IF(ISBLANK(N37),"",IF(N37="HST",J37+K37*((I37+H37)/2),IF(N37="HLT",J37+K37*((I37+H37)/2),J37+K37*LN((I37+H37)/2))))</f>
        <v/>
      </c>
      <c r="N37" s="31"/>
      <c r="O37" s="31"/>
      <c r="P37" s="34" t="n">
        <f aca="false">IF($H$3="US",IF(LEFT(N37,1)="S",IF(O37&lt;=4000,1,IF(O37&gt;4000,0.79+(6*O37/100000))),IF(LEFT(N37,1)="L",IF(O37&lt;=200,1,IF(O37&gt;200,1.005+(4.5526*O37/100000))),IF(LEFT(N37,1)="H",1))),IF($H$3="SI",IF(LEFT(N37,1)="S",IF(O37&lt;=1219.51,1,IF(O37&gt;1219.51,0.79+(6*(O37*3.28)/100000))),IF(LEFT(N37,1)="L",IF(O37&lt;=60.98,1,IF(O37&gt;60.98,1.005+(4.5526*(O37*3.28)/100000))),IF(LEFT(N37,1)="H",1)))))</f>
        <v>0</v>
      </c>
      <c r="Q37" s="35"/>
      <c r="R37" s="36" t="str">
        <f aca="false">IF(AF37&lt;0,0,IF($AD37=0,"Review",IF($H$3="US",(($H37-$I37-0.066667*($G37))/($G37*$M37)-($L37*$Q37))*$P37,(($H37-$I37-0.066667*($G37))/($G37*$M37)-($L37/8.696*$Q37))*$P37*37)))</f>
        <v>Review</v>
      </c>
      <c r="S37" s="37" t="str">
        <f aca="false">IF(R37="Review","",IF(R37=0,"",(SQRT(SUMSQ((5),(100*1.4/(H37-I37)),(100*IF($E$3="US",0.1,0.1*37)/R37)))/100)*R37))</f>
        <v/>
      </c>
      <c r="T37" s="38" t="str">
        <f aca="false">IF(R37="Review","",IF(R37=0,"",S37/R37))</f>
        <v/>
      </c>
      <c r="U37" s="39" t="n">
        <v>0.1814</v>
      </c>
      <c r="V37" s="40" t="n">
        <v>0.00096</v>
      </c>
      <c r="W37" s="41" t="e">
        <f aca="false">U37*G37</f>
        <v>#VALUE!</v>
      </c>
      <c r="X37" s="41" t="e">
        <f aca="false">EXP(-W37)</f>
        <v>#VALUE!</v>
      </c>
      <c r="Y37" s="41" t="e">
        <f aca="false">1-X37</f>
        <v>#VALUE!</v>
      </c>
      <c r="Z37" s="41" t="e">
        <f aca="false">1-(Y37/W37)</f>
        <v>#VALUE!</v>
      </c>
      <c r="AA37" s="41" t="e">
        <f aca="false">(R37*U37*V37)/Z37</f>
        <v>#VALUE!</v>
      </c>
      <c r="AB37" s="40" t="n">
        <v>0.01887</v>
      </c>
      <c r="AC37" s="42" t="s">
        <v>50</v>
      </c>
      <c r="AD37" s="43" t="b">
        <f aca="false">AND(NOT(ISBLANK(D37)),NOT(ISBLANK(F37)),NOT(ISBLANK(H37)),NOT(ISBLANK(I37)),NOT(ISBLANK(O37)),NOT(ISBLANK(Q37)),Q37&gt;=0,O37&gt;=0,H37&gt;=0,I37&gt;=0,G37&gt;0)</f>
        <v>0</v>
      </c>
      <c r="AE37" s="42" t="s">
        <v>51</v>
      </c>
      <c r="AF37" s="44" t="str">
        <f aca="false">IF($AD37=0,"Review",IF($H$3="US",(($H37-$I37-0.066667*($G37))/($G37*$M37)-($L37*$Q37))*$P37,(($H37-$I37-0.066667*($G37))/($G37*$M37)-($L37/8.696*$Q37))*$P37*37))</f>
        <v>Review</v>
      </c>
      <c r="AG37" s="45" t="str">
        <f aca="false">IF($AD37=0,"Review",IF($H$3="US",AA37/AB37*0.105*37,AA37/AB37))</f>
        <v>Review</v>
      </c>
      <c r="AH37" s="46" t="str">
        <f aca="false">IF($AD37=0,"",IF($H$3="US",AG37/60/60,AG37/24/60/60))</f>
        <v/>
      </c>
      <c r="AI37" s="47" t="str">
        <f aca="false">IF($AD37=0,"",IF($H$3="US",AA37/AB37*37/24/60/60,AA37/AB37/24/60/60))</f>
        <v/>
      </c>
      <c r="AJ37" s="48" t="str">
        <f aca="false">IF(AD37=0,"",IF(AF37=0,"",S37/R37))</f>
        <v/>
      </c>
      <c r="AK37" s="49" t="str">
        <f aca="false">IF(AD37=1,5%,"")</f>
        <v/>
      </c>
      <c r="AL37" s="49" t="str">
        <f aca="false">IF(AD37=1,(100*1.4)/(H37-I37)/100,"")</f>
        <v/>
      </c>
      <c r="AM37" s="49" t="str">
        <f aca="false">IF(AD37=1,IF(G37&gt;0,IF($H$3="US",0.1/AF37,(0.1*37)/AF37),0.1),"")</f>
        <v/>
      </c>
      <c r="AN37" s="49" t="str">
        <f aca="false">IF(AD37=1,SQRT(AK37*AK37+AL37*AL37+AM37*AM37),"")</f>
        <v/>
      </c>
      <c r="AO37" s="55"/>
    </row>
    <row r="38" customFormat="false" ht="19.35" hidden="false" customHeight="false" outlineLevel="0" collapsed="false">
      <c r="A38" s="26"/>
      <c r="B38" s="26"/>
      <c r="C38" s="27"/>
      <c r="D38" s="28"/>
      <c r="E38" s="27"/>
      <c r="F38" s="28"/>
      <c r="G38" s="29" t="str">
        <f aca="false">IF(OR(ISBLANK(C38),ISBLANK(D38),ISBLANK(E38),ISBLANK(F38)),"",(E38+F38)-(C38+D38))</f>
        <v/>
      </c>
      <c r="H38" s="30"/>
      <c r="I38" s="31"/>
      <c r="J38" s="32" t="n">
        <f aca="false">IF(N38="SST",0.314473,IF(N38="SLT",0.031243,IF(N38="LST",0.124228,IF(N38="LLT",0.010189,IF(N38="LST-OO",0.074671,IF(N38="LLT-OO",0.011965,IF(N38="LMT-OO",0.013497,IF(N38="HST",7.2954,IF(N38="HLT",0.60795)))))))))</f>
        <v>0</v>
      </c>
      <c r="K38" s="32" t="n">
        <f aca="false">IF(N38="SST",0.260619,IF(N38="SLT",0.02188,IF(N38="LST",0.040676,IF(N38="LLT",0.003372,IF(N38="LST-OO",0.037557,IF(N38="LLT-OO",0.002079,IF(N38="LMT-OO",0.012499,IF(N38="HST",0.004293,IF(N38="HLT",0.0003578)))))))))</f>
        <v>0</v>
      </c>
      <c r="L38" s="29" t="n">
        <f aca="false">IF(N38="SST",0.087,IF(N38="SLT",0.087,IF(N38="LST",0.12,IF(N38="LLT",0.12,IF(N38="LST-OO",0.12,IF(N38="LLT-OO",0.12,IF(N38="LMT-OO",0.12,IF(N38="HST",0.07,IF(N38="HLT",0.07)))))))))</f>
        <v>0</v>
      </c>
      <c r="M38" s="33" t="str">
        <f aca="false">IF(ISBLANK(N38),"",IF(N38="HST",J38+K38*((I38+H38)/2),IF(N38="HLT",J38+K38*((I38+H38)/2),J38+K38*LN((I38+H38)/2))))</f>
        <v/>
      </c>
      <c r="N38" s="31"/>
      <c r="O38" s="31"/>
      <c r="P38" s="34" t="n">
        <f aca="false">IF($H$3="US",IF(LEFT(N38,1)="S",IF(O38&lt;=4000,1,IF(O38&gt;4000,0.79+(6*O38/100000))),IF(LEFT(N38,1)="L",IF(O38&lt;=200,1,IF(O38&gt;200,1.005+(4.5526*O38/100000))),IF(LEFT(N38,1)="H",1))),IF($H$3="SI",IF(LEFT(N38,1)="S",IF(O38&lt;=1219.51,1,IF(O38&gt;1219.51,0.79+(6*(O38*3.28)/100000))),IF(LEFT(N38,1)="L",IF(O38&lt;=60.98,1,IF(O38&gt;60.98,1.005+(4.5526*(O38*3.28)/100000))),IF(LEFT(N38,1)="H",1)))))</f>
        <v>0</v>
      </c>
      <c r="Q38" s="35"/>
      <c r="R38" s="36" t="str">
        <f aca="false">IF(AF38&lt;0,0,IF($AD38=0,"Review",IF($H$3="US",(($H38-$I38-0.066667*($G38))/($G38*$M38)-($L38*$Q38))*$P38,(($H38-$I38-0.066667*($G38))/($G38*$M38)-($L38/8.696*$Q38))*$P38*37)))</f>
        <v>Review</v>
      </c>
      <c r="S38" s="37" t="str">
        <f aca="false">IF(R38="Review","",IF(R38=0,"",(SQRT(SUMSQ((5),(100*1.4/(H38-I38)),(100*IF($E$3="US",0.1,0.1*37)/R38)))/100)*R38))</f>
        <v/>
      </c>
      <c r="T38" s="38" t="str">
        <f aca="false">IF(R38="Review","",IF(R38=0,"",S38/R38))</f>
        <v/>
      </c>
      <c r="U38" s="39" t="n">
        <v>0.1814</v>
      </c>
      <c r="V38" s="40" t="n">
        <v>0.00096</v>
      </c>
      <c r="W38" s="41" t="e">
        <f aca="false">U38*G38</f>
        <v>#VALUE!</v>
      </c>
      <c r="X38" s="41" t="e">
        <f aca="false">EXP(-W38)</f>
        <v>#VALUE!</v>
      </c>
      <c r="Y38" s="41" t="e">
        <f aca="false">1-X38</f>
        <v>#VALUE!</v>
      </c>
      <c r="Z38" s="41" t="e">
        <f aca="false">1-(Y38/W38)</f>
        <v>#VALUE!</v>
      </c>
      <c r="AA38" s="41" t="e">
        <f aca="false">(R38*U38*V38)/Z38</f>
        <v>#VALUE!</v>
      </c>
      <c r="AB38" s="40" t="n">
        <v>0.01887</v>
      </c>
      <c r="AC38" s="42" t="s">
        <v>50</v>
      </c>
      <c r="AD38" s="43" t="b">
        <f aca="false">AND(NOT(ISBLANK(D38)),NOT(ISBLANK(F38)),NOT(ISBLANK(H38)),NOT(ISBLANK(I38)),NOT(ISBLANK(O38)),NOT(ISBLANK(Q38)),Q38&gt;=0,O38&gt;=0,H38&gt;=0,I38&gt;=0,G38&gt;0)</f>
        <v>0</v>
      </c>
      <c r="AE38" s="42" t="s">
        <v>51</v>
      </c>
      <c r="AF38" s="44" t="str">
        <f aca="false">IF($AD38=0,"Review",IF($H$3="US",(($H38-$I38-0.066667*($G38))/($G38*$M38)-($L38*$Q38))*$P38,(($H38-$I38-0.066667*($G38))/($G38*$M38)-($L38/8.696*$Q38))*$P38*37))</f>
        <v>Review</v>
      </c>
      <c r="AG38" s="45" t="str">
        <f aca="false">IF($AD38=0,"Review",IF($H$3="US",AA38/AB38*0.105*37,AA38/AB38))</f>
        <v>Review</v>
      </c>
      <c r="AH38" s="46" t="str">
        <f aca="false">IF($AD38=0,"",IF($H$3="US",AG38/60/60,AG38/24/60/60))</f>
        <v/>
      </c>
      <c r="AI38" s="47" t="str">
        <f aca="false">IF($AD38=0,"",IF($H$3="US",AA38/AB38*37/24/60/60,AA38/AB38/24/60/60))</f>
        <v/>
      </c>
      <c r="AJ38" s="48" t="str">
        <f aca="false">IF(AD38=0,"",IF(AF38=0,"",S38/R38))</f>
        <v/>
      </c>
      <c r="AK38" s="49" t="str">
        <f aca="false">IF(AD38=1,5%,"")</f>
        <v/>
      </c>
      <c r="AL38" s="49" t="str">
        <f aca="false">IF(AD38=1,(100*1.4)/(H38-I38)/100,"")</f>
        <v/>
      </c>
      <c r="AM38" s="49" t="str">
        <f aca="false">IF(AD38=1,IF(G38&gt;0,IF($H$3="US",0.1/AF38,(0.1*37)/AF38),0.1),"")</f>
        <v/>
      </c>
      <c r="AN38" s="49" t="str">
        <f aca="false">IF(AD38=1,SQRT(AK38*AK38+AL38*AL38+AM38*AM38),"")</f>
        <v/>
      </c>
      <c r="AO38" s="55"/>
    </row>
    <row r="39" customFormat="false" ht="19.35" hidden="false" customHeight="false" outlineLevel="0" collapsed="false">
      <c r="A39" s="26"/>
      <c r="B39" s="26"/>
      <c r="C39" s="27"/>
      <c r="D39" s="28"/>
      <c r="E39" s="27"/>
      <c r="F39" s="28"/>
      <c r="G39" s="29" t="str">
        <f aca="false">IF(OR(ISBLANK(C39),ISBLANK(D39),ISBLANK(E39),ISBLANK(F39)),"",(E39+F39)-(C39+D39))</f>
        <v/>
      </c>
      <c r="H39" s="30"/>
      <c r="I39" s="31"/>
      <c r="J39" s="32" t="n">
        <f aca="false">IF(N39="SST",0.314473,IF(N39="SLT",0.031243,IF(N39="LST",0.124228,IF(N39="LLT",0.010189,IF(N39="LST-OO",0.074671,IF(N39="LLT-OO",0.011965,IF(N39="LMT-OO",0.013497,IF(N39="HST",7.2954,IF(N39="HLT",0.60795)))))))))</f>
        <v>0</v>
      </c>
      <c r="K39" s="32" t="n">
        <f aca="false">IF(N39="SST",0.260619,IF(N39="SLT",0.02188,IF(N39="LST",0.040676,IF(N39="LLT",0.003372,IF(N39="LST-OO",0.037557,IF(N39="LLT-OO",0.002079,IF(N39="LMT-OO",0.012499,IF(N39="HST",0.004293,IF(N39="HLT",0.0003578)))))))))</f>
        <v>0</v>
      </c>
      <c r="L39" s="29" t="n">
        <f aca="false">IF(N39="SST",0.087,IF(N39="SLT",0.087,IF(N39="LST",0.12,IF(N39="LLT",0.12,IF(N39="LST-OO",0.12,IF(N39="LLT-OO",0.12,IF(N39="LMT-OO",0.12,IF(N39="HST",0.07,IF(N39="HLT",0.07)))))))))</f>
        <v>0</v>
      </c>
      <c r="M39" s="33" t="str">
        <f aca="false">IF(ISBLANK(N39),"",IF(N39="HST",J39+K39*((I39+H39)/2),IF(N39="HLT",J39+K39*((I39+H39)/2),J39+K39*LN((I39+H39)/2))))</f>
        <v/>
      </c>
      <c r="N39" s="31"/>
      <c r="O39" s="31"/>
      <c r="P39" s="34" t="n">
        <f aca="false">IF($H$3="US",IF(LEFT(N39,1)="S",IF(O39&lt;=4000,1,IF(O39&gt;4000,0.79+(6*O39/100000))),IF(LEFT(N39,1)="L",IF(O39&lt;=200,1,IF(O39&gt;200,1.005+(4.5526*O39/100000))),IF(LEFT(N39,1)="H",1))),IF($H$3="SI",IF(LEFT(N39,1)="S",IF(O39&lt;=1219.51,1,IF(O39&gt;1219.51,0.79+(6*(O39*3.28)/100000))),IF(LEFT(N39,1)="L",IF(O39&lt;=60.98,1,IF(O39&gt;60.98,1.005+(4.5526*(O39*3.28)/100000))),IF(LEFT(N39,1)="H",1)))))</f>
        <v>0</v>
      </c>
      <c r="Q39" s="35"/>
      <c r="R39" s="36" t="str">
        <f aca="false">IF(AF39&lt;0,0,IF($AD39=0,"Review",IF($H$3="US",(($H39-$I39-0.066667*($G39))/($G39*$M39)-($L39*$Q39))*$P39,(($H39-$I39-0.066667*($G39))/($G39*$M39)-($L39/8.696*$Q39))*$P39*37)))</f>
        <v>Review</v>
      </c>
      <c r="S39" s="37" t="str">
        <f aca="false">IF(R39="Review","",IF(R39=0,"",(SQRT(SUMSQ((5),(100*1.4/(H39-I39)),(100*IF($E$3="US",0.1,0.1*37)/R39)))/100)*R39))</f>
        <v/>
      </c>
      <c r="T39" s="38" t="str">
        <f aca="false">IF(R39="Review","",IF(R39=0,"",S39/R39))</f>
        <v/>
      </c>
      <c r="U39" s="39" t="n">
        <v>0.1814</v>
      </c>
      <c r="V39" s="40" t="n">
        <v>0.00096</v>
      </c>
      <c r="W39" s="41" t="e">
        <f aca="false">U39*G39</f>
        <v>#VALUE!</v>
      </c>
      <c r="X39" s="41" t="e">
        <f aca="false">EXP(-W39)</f>
        <v>#VALUE!</v>
      </c>
      <c r="Y39" s="41" t="e">
        <f aca="false">1-X39</f>
        <v>#VALUE!</v>
      </c>
      <c r="Z39" s="41" t="e">
        <f aca="false">1-(Y39/W39)</f>
        <v>#VALUE!</v>
      </c>
      <c r="AA39" s="41" t="e">
        <f aca="false">(R39*U39*V39)/Z39</f>
        <v>#VALUE!</v>
      </c>
      <c r="AB39" s="40" t="n">
        <v>0.01887</v>
      </c>
      <c r="AC39" s="42" t="s">
        <v>50</v>
      </c>
      <c r="AD39" s="43" t="b">
        <f aca="false">AND(NOT(ISBLANK(D39)),NOT(ISBLANK(F39)),NOT(ISBLANK(H39)),NOT(ISBLANK(I39)),NOT(ISBLANK(O39)),NOT(ISBLANK(Q39)),Q39&gt;=0,O39&gt;=0,H39&gt;=0,I39&gt;=0,G39&gt;0)</f>
        <v>0</v>
      </c>
      <c r="AE39" s="42" t="s">
        <v>51</v>
      </c>
      <c r="AF39" s="44" t="str">
        <f aca="false">IF($AD39=0,"Review",IF($H$3="US",(($H39-$I39-0.066667*($G39))/($G39*$M39)-($L39*$Q39))*$P39,(($H39-$I39-0.066667*($G39))/($G39*$M39)-($L39/8.696*$Q39))*$P39*37))</f>
        <v>Review</v>
      </c>
      <c r="AG39" s="45" t="str">
        <f aca="false">IF($AD39=0,"Review",IF($H$3="US",AA39/AB39*0.105*37,AA39/AB39))</f>
        <v>Review</v>
      </c>
      <c r="AH39" s="46" t="str">
        <f aca="false">IF($AD39=0,"",IF($H$3="US",AG39/60/60,AG39/24/60/60))</f>
        <v/>
      </c>
      <c r="AI39" s="47" t="str">
        <f aca="false">IF($AD39=0,"",IF($H$3="US",AA39/AB39*37/24/60/60,AA39/AB39/24/60/60))</f>
        <v/>
      </c>
      <c r="AJ39" s="48" t="str">
        <f aca="false">IF(AD39=0,"",IF(AF39=0,"",S39/R39))</f>
        <v/>
      </c>
      <c r="AK39" s="49" t="str">
        <f aca="false">IF(AD39=1,5%,"")</f>
        <v/>
      </c>
      <c r="AL39" s="49" t="str">
        <f aca="false">IF(AD39=1,(100*1.4)/(H39-I39)/100,"")</f>
        <v/>
      </c>
      <c r="AM39" s="49" t="str">
        <f aca="false">IF(AD39=1,IF(G39&gt;0,IF($H$3="US",0.1/AF39,(0.1*37)/AF39),0.1),"")</f>
        <v/>
      </c>
      <c r="AN39" s="49" t="str">
        <f aca="false">IF(AD39=1,SQRT(AK39*AK39+AL39*AL39+AM39*AM39),"")</f>
        <v/>
      </c>
      <c r="AO39" s="55"/>
    </row>
    <row r="40" customFormat="false" ht="19.35" hidden="false" customHeight="false" outlineLevel="0" collapsed="false">
      <c r="A40" s="26"/>
      <c r="B40" s="26"/>
      <c r="C40" s="27"/>
      <c r="D40" s="28"/>
      <c r="E40" s="27"/>
      <c r="F40" s="28"/>
      <c r="G40" s="29" t="str">
        <f aca="false">IF(OR(ISBLANK(C40),ISBLANK(D40),ISBLANK(E40),ISBLANK(F40)),"",(E40+F40)-(C40+D40))</f>
        <v/>
      </c>
      <c r="H40" s="30"/>
      <c r="I40" s="31"/>
      <c r="J40" s="32" t="n">
        <f aca="false">IF(N40="SST",0.314473,IF(N40="SLT",0.031243,IF(N40="LST",0.124228,IF(N40="LLT",0.010189,IF(N40="LST-OO",0.074671,IF(N40="LLT-OO",0.011965,IF(N40="LMT-OO",0.013497,IF(N40="HST",7.2954,IF(N40="HLT",0.60795)))))))))</f>
        <v>0</v>
      </c>
      <c r="K40" s="32" t="n">
        <f aca="false">IF(N40="SST",0.260619,IF(N40="SLT",0.02188,IF(N40="LST",0.040676,IF(N40="LLT",0.003372,IF(N40="LST-OO",0.037557,IF(N40="LLT-OO",0.002079,IF(N40="LMT-OO",0.012499,IF(N40="HST",0.004293,IF(N40="HLT",0.0003578)))))))))</f>
        <v>0</v>
      </c>
      <c r="L40" s="29" t="n">
        <f aca="false">IF(N40="SST",0.087,IF(N40="SLT",0.087,IF(N40="LST",0.12,IF(N40="LLT",0.12,IF(N40="LST-OO",0.12,IF(N40="LLT-OO",0.12,IF(N40="LMT-OO",0.12,IF(N40="HST",0.07,IF(N40="HLT",0.07)))))))))</f>
        <v>0</v>
      </c>
      <c r="M40" s="33" t="str">
        <f aca="false">IF(ISBLANK(N40),"",IF(N40="HST",J40+K40*((I40+H40)/2),IF(N40="HLT",J40+K40*((I40+H40)/2),J40+K40*LN((I40+H40)/2))))</f>
        <v/>
      </c>
      <c r="N40" s="31"/>
      <c r="O40" s="31"/>
      <c r="P40" s="34" t="n">
        <f aca="false">IF($H$3="US",IF(LEFT(N40,1)="S",IF(O40&lt;=4000,1,IF(O40&gt;4000,0.79+(6*O40/100000))),IF(LEFT(N40,1)="L",IF(O40&lt;=200,1,IF(O40&gt;200,1.005+(4.5526*O40/100000))),IF(LEFT(N40,1)="H",1))),IF($H$3="SI",IF(LEFT(N40,1)="S",IF(O40&lt;=1219.51,1,IF(O40&gt;1219.51,0.79+(6*(O40*3.28)/100000))),IF(LEFT(N40,1)="L",IF(O40&lt;=60.98,1,IF(O40&gt;60.98,1.005+(4.5526*(O40*3.28)/100000))),IF(LEFT(N40,1)="H",1)))))</f>
        <v>0</v>
      </c>
      <c r="Q40" s="35"/>
      <c r="R40" s="36" t="str">
        <f aca="false">IF(AF40&lt;0,0,IF($AD40=0,"Review",IF($H$3="US",(($H40-$I40-0.066667*($G40))/($G40*$M40)-($L40*$Q40))*$P40,(($H40-$I40-0.066667*($G40))/($G40*$M40)-($L40/8.696*$Q40))*$P40*37)))</f>
        <v>Review</v>
      </c>
      <c r="S40" s="37" t="str">
        <f aca="false">IF(R40="Review","",IF(R40=0,"",(SQRT(SUMSQ((5),(100*1.4/(H40-I40)),(100*IF($E$3="US",0.1,0.1*37)/R40)))/100)*R40))</f>
        <v/>
      </c>
      <c r="T40" s="38" t="str">
        <f aca="false">IF(R40="Review","",IF(R40=0,"",S40/R40))</f>
        <v/>
      </c>
      <c r="U40" s="39" t="n">
        <v>0.1814</v>
      </c>
      <c r="V40" s="40" t="n">
        <v>0.00096</v>
      </c>
      <c r="W40" s="41" t="e">
        <f aca="false">U40*G40</f>
        <v>#VALUE!</v>
      </c>
      <c r="X40" s="41" t="e">
        <f aca="false">EXP(-W40)</f>
        <v>#VALUE!</v>
      </c>
      <c r="Y40" s="41" t="e">
        <f aca="false">1-X40</f>
        <v>#VALUE!</v>
      </c>
      <c r="Z40" s="41" t="e">
        <f aca="false">1-(Y40/W40)</f>
        <v>#VALUE!</v>
      </c>
      <c r="AA40" s="41" t="e">
        <f aca="false">(R40*U40*V40)/Z40</f>
        <v>#VALUE!</v>
      </c>
      <c r="AB40" s="40" t="n">
        <v>0.01887</v>
      </c>
      <c r="AC40" s="42" t="s">
        <v>50</v>
      </c>
      <c r="AD40" s="43" t="b">
        <f aca="false">AND(NOT(ISBLANK(D40)),NOT(ISBLANK(F40)),NOT(ISBLANK(H40)),NOT(ISBLANK(I40)),NOT(ISBLANK(O40)),NOT(ISBLANK(Q40)),Q40&gt;=0,O40&gt;=0,H40&gt;=0,I40&gt;=0,G40&gt;0)</f>
        <v>0</v>
      </c>
      <c r="AE40" s="42" t="s">
        <v>51</v>
      </c>
      <c r="AF40" s="44" t="str">
        <f aca="false">IF($AD40=0,"Review",IF($H$3="US",(($H40-$I40-0.066667*($G40))/($G40*$M40)-($L40*$Q40))*$P40,(($H40-$I40-0.066667*($G40))/($G40*$M40)-($L40/8.696*$Q40))*$P40*37))</f>
        <v>Review</v>
      </c>
      <c r="AG40" s="45" t="str">
        <f aca="false">IF($AD40=0,"Review",IF($H$3="US",AA40/AB40*0.105*37,AA40/AB40))</f>
        <v>Review</v>
      </c>
      <c r="AH40" s="46" t="str">
        <f aca="false">IF($AD40=0,"",IF($H$3="US",AG40/60/60,AG40/24/60/60))</f>
        <v/>
      </c>
      <c r="AI40" s="47" t="str">
        <f aca="false">IF($AD40=0,"",IF($H$3="US",AA40/AB40*37/24/60/60,AA40/AB40/24/60/60))</f>
        <v/>
      </c>
      <c r="AJ40" s="48" t="str">
        <f aca="false">IF(AD40=0,"",IF(AF40=0,"",S40/R40))</f>
        <v/>
      </c>
      <c r="AK40" s="49" t="str">
        <f aca="false">IF(AD40=1,5%,"")</f>
        <v/>
      </c>
      <c r="AL40" s="49" t="str">
        <f aca="false">IF(AD40=1,(100*1.4)/(H40-I40)/100,"")</f>
        <v/>
      </c>
      <c r="AM40" s="49" t="str">
        <f aca="false">IF(AD40=1,IF(G40&gt;0,IF($H$3="US",0.1/AF40,(0.1*37)/AF40),0.1),"")</f>
        <v/>
      </c>
      <c r="AN40" s="49" t="str">
        <f aca="false">IF(AD40=1,SQRT(AK40*AK40+AL40*AL40+AM40*AM40),"")</f>
        <v/>
      </c>
      <c r="AO40" s="55"/>
    </row>
    <row r="41" customFormat="false" ht="19.35" hidden="false" customHeight="false" outlineLevel="0" collapsed="false">
      <c r="A41" s="26"/>
      <c r="B41" s="26"/>
      <c r="C41" s="27"/>
      <c r="D41" s="28"/>
      <c r="E41" s="27"/>
      <c r="F41" s="28"/>
      <c r="G41" s="29" t="str">
        <f aca="false">IF(OR(ISBLANK(C41),ISBLANK(D41),ISBLANK(E41),ISBLANK(F41)),"",(E41+F41)-(C41+D41))</f>
        <v/>
      </c>
      <c r="H41" s="30"/>
      <c r="I41" s="31"/>
      <c r="J41" s="32" t="n">
        <f aca="false">IF(N41="SST",0.314473,IF(N41="SLT",0.031243,IF(N41="LST",0.124228,IF(N41="LLT",0.010189,IF(N41="LST-OO",0.074671,IF(N41="LLT-OO",0.011965,IF(N41="LMT-OO",0.013497,IF(N41="HST",7.2954,IF(N41="HLT",0.60795)))))))))</f>
        <v>0</v>
      </c>
      <c r="K41" s="32" t="n">
        <f aca="false">IF(N41="SST",0.260619,IF(N41="SLT",0.02188,IF(N41="LST",0.040676,IF(N41="LLT",0.003372,IF(N41="LST-OO",0.037557,IF(N41="LLT-OO",0.002079,IF(N41="LMT-OO",0.012499,IF(N41="HST",0.004293,IF(N41="HLT",0.0003578)))))))))</f>
        <v>0</v>
      </c>
      <c r="L41" s="29" t="n">
        <f aca="false">IF(N41="SST",0.087,IF(N41="SLT",0.087,IF(N41="LST",0.12,IF(N41="LLT",0.12,IF(N41="LST-OO",0.12,IF(N41="LLT-OO",0.12,IF(N41="LMT-OO",0.12,IF(N41="HST",0.07,IF(N41="HLT",0.07)))))))))</f>
        <v>0</v>
      </c>
      <c r="M41" s="33" t="str">
        <f aca="false">IF(ISBLANK(N41),"",IF(N41="HST",J41+K41*((I41+H41)/2),IF(N41="HLT",J41+K41*((I41+H41)/2),J41+K41*LN((I41+H41)/2))))</f>
        <v/>
      </c>
      <c r="N41" s="31"/>
      <c r="O41" s="31"/>
      <c r="P41" s="34" t="n">
        <f aca="false">IF($H$3="US",IF(LEFT(N41,1)="S",IF(O41&lt;=4000,1,IF(O41&gt;4000,0.79+(6*O41/100000))),IF(LEFT(N41,1)="L",IF(O41&lt;=200,1,IF(O41&gt;200,1.005+(4.5526*O41/100000))),IF(LEFT(N41,1)="H",1))),IF($H$3="SI",IF(LEFT(N41,1)="S",IF(O41&lt;=1219.51,1,IF(O41&gt;1219.51,0.79+(6*(O41*3.28)/100000))),IF(LEFT(N41,1)="L",IF(O41&lt;=60.98,1,IF(O41&gt;60.98,1.005+(4.5526*(O41*3.28)/100000))),IF(LEFT(N41,1)="H",1)))))</f>
        <v>0</v>
      </c>
      <c r="Q41" s="35"/>
      <c r="R41" s="36" t="str">
        <f aca="false">IF(AF41&lt;0,0,IF($AD41=0,"Review",IF($H$3="US",(($H41-$I41-0.066667*($G41))/($G41*$M41)-($L41*$Q41))*$P41,(($H41-$I41-0.066667*($G41))/($G41*$M41)-($L41/8.696*$Q41))*$P41*37)))</f>
        <v>Review</v>
      </c>
      <c r="S41" s="37" t="str">
        <f aca="false">IF(R41="Review","",IF(R41=0,"",(SQRT(SUMSQ((5),(100*1.4/(H41-I41)),(100*IF($E$3="US",0.1,0.1*37)/R41)))/100)*R41))</f>
        <v/>
      </c>
      <c r="T41" s="38" t="str">
        <f aca="false">IF(R41="Review","",IF(R41=0,"",S41/R41))</f>
        <v/>
      </c>
      <c r="U41" s="39" t="n">
        <v>0.1814</v>
      </c>
      <c r="V41" s="40" t="n">
        <v>0.00096</v>
      </c>
      <c r="W41" s="41" t="e">
        <f aca="false">U41*G41</f>
        <v>#VALUE!</v>
      </c>
      <c r="X41" s="41" t="e">
        <f aca="false">EXP(-W41)</f>
        <v>#VALUE!</v>
      </c>
      <c r="Y41" s="41" t="e">
        <f aca="false">1-X41</f>
        <v>#VALUE!</v>
      </c>
      <c r="Z41" s="41" t="e">
        <f aca="false">1-(Y41/W41)</f>
        <v>#VALUE!</v>
      </c>
      <c r="AA41" s="41" t="e">
        <f aca="false">(R41*U41*V41)/Z41</f>
        <v>#VALUE!</v>
      </c>
      <c r="AB41" s="40" t="n">
        <v>0.01887</v>
      </c>
      <c r="AC41" s="42" t="s">
        <v>50</v>
      </c>
      <c r="AD41" s="43" t="b">
        <f aca="false">AND(NOT(ISBLANK(D41)),NOT(ISBLANK(F41)),NOT(ISBLANK(H41)),NOT(ISBLANK(I41)),NOT(ISBLANK(O41)),NOT(ISBLANK(Q41)),Q41&gt;=0,O41&gt;=0,H41&gt;=0,I41&gt;=0,G41&gt;0)</f>
        <v>0</v>
      </c>
      <c r="AE41" s="42" t="s">
        <v>51</v>
      </c>
      <c r="AF41" s="44" t="str">
        <f aca="false">IF($AD41=0,"Review",IF($H$3="US",(($H41-$I41-0.066667*($G41))/($G41*$M41)-($L41*$Q41))*$P41,(($H41-$I41-0.066667*($G41))/($G41*$M41)-($L41/8.696*$Q41))*$P41*37))</f>
        <v>Review</v>
      </c>
      <c r="AG41" s="45" t="str">
        <f aca="false">IF($AD41=0,"Review",IF($H$3="US",AA41/AB41*0.105*37,AA41/AB41))</f>
        <v>Review</v>
      </c>
      <c r="AH41" s="46" t="str">
        <f aca="false">IF($AD41=0,"",IF($H$3="US",AG41/60/60,AG41/24/60/60))</f>
        <v/>
      </c>
      <c r="AI41" s="47" t="str">
        <f aca="false">IF($AD41=0,"",IF($H$3="US",AA41/AB41*37/24/60/60,AA41/AB41/24/60/60))</f>
        <v/>
      </c>
      <c r="AJ41" s="48" t="str">
        <f aca="false">IF(AD41=0,"",IF(AF41=0,"",S41/R41))</f>
        <v/>
      </c>
      <c r="AK41" s="49" t="str">
        <f aca="false">IF(AD41=1,5%,"")</f>
        <v/>
      </c>
      <c r="AL41" s="49" t="str">
        <f aca="false">IF(AD41=1,(100*1.4)/(H41-I41)/100,"")</f>
        <v/>
      </c>
      <c r="AM41" s="49" t="str">
        <f aca="false">IF(AD41=1,IF(G41&gt;0,IF($H$3="US",0.1/AF41,(0.1*37)/AF41),0.1),"")</f>
        <v/>
      </c>
      <c r="AN41" s="49" t="str">
        <f aca="false">IF(AD41=1,SQRT(AK41*AK41+AL41*AL41+AM41*AM41),"")</f>
        <v/>
      </c>
      <c r="AO41" s="55"/>
    </row>
    <row r="42" customFormat="false" ht="19.35" hidden="false" customHeight="false" outlineLevel="0" collapsed="false">
      <c r="A42" s="26"/>
      <c r="B42" s="26"/>
      <c r="C42" s="27"/>
      <c r="D42" s="28"/>
      <c r="E42" s="27"/>
      <c r="F42" s="28"/>
      <c r="G42" s="29" t="str">
        <f aca="false">IF(OR(ISBLANK(C42),ISBLANK(D42),ISBLANK(E42),ISBLANK(F42)),"",(E42+F42)-(C42+D42))</f>
        <v/>
      </c>
      <c r="H42" s="30"/>
      <c r="I42" s="31"/>
      <c r="J42" s="32" t="n">
        <f aca="false">IF(N42="SST",0.314473,IF(N42="SLT",0.031243,IF(N42="LST",0.124228,IF(N42="LLT",0.010189,IF(N42="LST-OO",0.074671,IF(N42="LLT-OO",0.011965,IF(N42="LMT-OO",0.013497,IF(N42="HST",7.2954,IF(N42="HLT",0.60795)))))))))</f>
        <v>0</v>
      </c>
      <c r="K42" s="32" t="n">
        <f aca="false">IF(N42="SST",0.260619,IF(N42="SLT",0.02188,IF(N42="LST",0.040676,IF(N42="LLT",0.003372,IF(N42="LST-OO",0.037557,IF(N42="LLT-OO",0.002079,IF(N42="LMT-OO",0.012499,IF(N42="HST",0.004293,IF(N42="HLT",0.0003578)))))))))</f>
        <v>0</v>
      </c>
      <c r="L42" s="29" t="n">
        <f aca="false">IF(N42="SST",0.087,IF(N42="SLT",0.087,IF(N42="LST",0.12,IF(N42="LLT",0.12,IF(N42="LST-OO",0.12,IF(N42="LLT-OO",0.12,IF(N42="LMT-OO",0.12,IF(N42="HST",0.07,IF(N42="HLT",0.07)))))))))</f>
        <v>0</v>
      </c>
      <c r="M42" s="33" t="str">
        <f aca="false">IF(ISBLANK(N42),"",IF(N42="HST",J42+K42*((I42+H42)/2),IF(N42="HLT",J42+K42*((I42+H42)/2),J42+K42*LN((I42+H42)/2))))</f>
        <v/>
      </c>
      <c r="N42" s="31"/>
      <c r="O42" s="31"/>
      <c r="P42" s="34" t="n">
        <f aca="false">IF($H$3="US",IF(LEFT(N42,1)="S",IF(O42&lt;=4000,1,IF(O42&gt;4000,0.79+(6*O42/100000))),IF(LEFT(N42,1)="L",IF(O42&lt;=200,1,IF(O42&gt;200,1.005+(4.5526*O42/100000))),IF(LEFT(N42,1)="H",1))),IF($H$3="SI",IF(LEFT(N42,1)="S",IF(O42&lt;=1219.51,1,IF(O42&gt;1219.51,0.79+(6*(O42*3.28)/100000))),IF(LEFT(N42,1)="L",IF(O42&lt;=60.98,1,IF(O42&gt;60.98,1.005+(4.5526*(O42*3.28)/100000))),IF(LEFT(N42,1)="H",1)))))</f>
        <v>0</v>
      </c>
      <c r="Q42" s="35"/>
      <c r="R42" s="36" t="str">
        <f aca="false">IF(AF42&lt;0,0,IF($AD42=0,"Review",IF($H$3="US",(($H42-$I42-0.066667*($G42))/($G42*$M42)-($L42*$Q42))*$P42,(($H42-$I42-0.066667*($G42))/($G42*$M42)-($L42/8.696*$Q42))*$P42*37)))</f>
        <v>Review</v>
      </c>
      <c r="S42" s="37" t="str">
        <f aca="false">IF(R42="Review","",IF(R42=0,"",(SQRT(SUMSQ((5),(100*1.4/(H42-I42)),(100*IF($E$3="US",0.1,0.1*37)/R42)))/100)*R42))</f>
        <v/>
      </c>
      <c r="T42" s="38" t="str">
        <f aca="false">IF(R42="Review","",IF(R42=0,"",S42/R42))</f>
        <v/>
      </c>
      <c r="U42" s="39" t="n">
        <v>0.1814</v>
      </c>
      <c r="V42" s="40" t="n">
        <v>0.00096</v>
      </c>
      <c r="W42" s="41" t="e">
        <f aca="false">U42*G42</f>
        <v>#VALUE!</v>
      </c>
      <c r="X42" s="41" t="e">
        <f aca="false">EXP(-W42)</f>
        <v>#VALUE!</v>
      </c>
      <c r="Y42" s="41" t="e">
        <f aca="false">1-X42</f>
        <v>#VALUE!</v>
      </c>
      <c r="Z42" s="41" t="e">
        <f aca="false">1-(Y42/W42)</f>
        <v>#VALUE!</v>
      </c>
      <c r="AA42" s="41" t="e">
        <f aca="false">(R42*U42*V42)/Z42</f>
        <v>#VALUE!</v>
      </c>
      <c r="AB42" s="40" t="n">
        <v>0.01887</v>
      </c>
      <c r="AC42" s="42" t="s">
        <v>50</v>
      </c>
      <c r="AD42" s="43" t="b">
        <f aca="false">AND(NOT(ISBLANK(D42)),NOT(ISBLANK(F42)),NOT(ISBLANK(H42)),NOT(ISBLANK(I42)),NOT(ISBLANK(O42)),NOT(ISBLANK(Q42)),Q42&gt;=0,O42&gt;=0,H42&gt;=0,I42&gt;=0,G42&gt;0)</f>
        <v>0</v>
      </c>
      <c r="AE42" s="42" t="s">
        <v>51</v>
      </c>
      <c r="AF42" s="44" t="str">
        <f aca="false">IF($AD42=0,"Review",IF($H$3="US",(($H42-$I42-0.066667*($G42))/($G42*$M42)-($L42*$Q42))*$P42,(($H42-$I42-0.066667*($G42))/($G42*$M42)-($L42/8.696*$Q42))*$P42*37))</f>
        <v>Review</v>
      </c>
      <c r="AG42" s="45" t="str">
        <f aca="false">IF($AD42=0,"Review",IF($H$3="US",AA42/AB42*0.105*37,AA42/AB42))</f>
        <v>Review</v>
      </c>
      <c r="AH42" s="46" t="str">
        <f aca="false">IF($AD42=0,"",IF($H$3="US",AG42/60/60,AG42/24/60/60))</f>
        <v/>
      </c>
      <c r="AI42" s="47" t="str">
        <f aca="false">IF($AD42=0,"",IF($H$3="US",AA42/AB42*37/24/60/60,AA42/AB42/24/60/60))</f>
        <v/>
      </c>
      <c r="AJ42" s="48" t="str">
        <f aca="false">IF(AD42=0,"",IF(AF42=0,"",S42/R42))</f>
        <v/>
      </c>
      <c r="AK42" s="49" t="str">
        <f aca="false">IF(AD42=1,5%,"")</f>
        <v/>
      </c>
      <c r="AL42" s="49" t="str">
        <f aca="false">IF(AD42=1,(100*1.4)/(H42-I42)/100,"")</f>
        <v/>
      </c>
      <c r="AM42" s="49" t="str">
        <f aca="false">IF(AD42=1,IF(G42&gt;0,IF($H$3="US",0.1/AF42,(0.1*37)/AF42),0.1),"")</f>
        <v/>
      </c>
      <c r="AN42" s="49" t="str">
        <f aca="false">IF(AD42=1,SQRT(AK42*AK42+AL42*AL42+AM42*AM42),"")</f>
        <v/>
      </c>
      <c r="AO42" s="55"/>
    </row>
    <row r="43" customFormat="false" ht="19.35" hidden="false" customHeight="false" outlineLevel="0" collapsed="false">
      <c r="A43" s="26"/>
      <c r="B43" s="26"/>
      <c r="C43" s="27"/>
      <c r="D43" s="28"/>
      <c r="E43" s="27"/>
      <c r="F43" s="28"/>
      <c r="G43" s="29" t="str">
        <f aca="false">IF(OR(ISBLANK(C43),ISBLANK(D43),ISBLANK(E43),ISBLANK(F43)),"",(E43+F43)-(C43+D43))</f>
        <v/>
      </c>
      <c r="H43" s="30"/>
      <c r="I43" s="31"/>
      <c r="J43" s="32" t="n">
        <f aca="false">IF(N43="SST",0.314473,IF(N43="SLT",0.031243,IF(N43="LST",0.124228,IF(N43="LLT",0.010189,IF(N43="LST-OO",0.074671,IF(N43="LLT-OO",0.011965,IF(N43="LMT-OO",0.013497,IF(N43="HST",7.2954,IF(N43="HLT",0.60795)))))))))</f>
        <v>0</v>
      </c>
      <c r="K43" s="32" t="n">
        <f aca="false">IF(N43="SST",0.260619,IF(N43="SLT",0.02188,IF(N43="LST",0.040676,IF(N43="LLT",0.003372,IF(N43="LST-OO",0.037557,IF(N43="LLT-OO",0.002079,IF(N43="LMT-OO",0.012499,IF(N43="HST",0.004293,IF(N43="HLT",0.0003578)))))))))</f>
        <v>0</v>
      </c>
      <c r="L43" s="29" t="n">
        <f aca="false">IF(N43="SST",0.087,IF(N43="SLT",0.087,IF(N43="LST",0.12,IF(N43="LLT",0.12,IF(N43="LST-OO",0.12,IF(N43="LLT-OO",0.12,IF(N43="LMT-OO",0.12,IF(N43="HST",0.07,IF(N43="HLT",0.07)))))))))</f>
        <v>0</v>
      </c>
      <c r="M43" s="33" t="str">
        <f aca="false">IF(ISBLANK(N43),"",IF(N43="HST",J43+K43*((I43+H43)/2),IF(N43="HLT",J43+K43*((I43+H43)/2),J43+K43*LN((I43+H43)/2))))</f>
        <v/>
      </c>
      <c r="N43" s="31"/>
      <c r="O43" s="31"/>
      <c r="P43" s="34" t="n">
        <f aca="false">IF($H$3="US",IF(LEFT(N43,1)="S",IF(O43&lt;=4000,1,IF(O43&gt;4000,0.79+(6*O43/100000))),IF(LEFT(N43,1)="L",IF(O43&lt;=200,1,IF(O43&gt;200,1.005+(4.5526*O43/100000))),IF(LEFT(N43,1)="H",1))),IF($H$3="SI",IF(LEFT(N43,1)="S",IF(O43&lt;=1219.51,1,IF(O43&gt;1219.51,0.79+(6*(O43*3.28)/100000))),IF(LEFT(N43,1)="L",IF(O43&lt;=60.98,1,IF(O43&gt;60.98,1.005+(4.5526*(O43*3.28)/100000))),IF(LEFT(N43,1)="H",1)))))</f>
        <v>0</v>
      </c>
      <c r="Q43" s="35"/>
      <c r="R43" s="36" t="str">
        <f aca="false">IF(AF43&lt;0,0,IF($AD43=0,"Review",IF($H$3="US",(($H43-$I43-0.066667*($G43))/($G43*$M43)-($L43*$Q43))*$P43,(($H43-$I43-0.066667*($G43))/($G43*$M43)-($L43/8.696*$Q43))*$P43*37)))</f>
        <v>Review</v>
      </c>
      <c r="S43" s="37" t="str">
        <f aca="false">IF(R43="Review","",IF(R43=0,"",(SQRT(SUMSQ((5),(100*1.4/(H43-I43)),(100*IF($E$3="US",0.1,0.1*37)/R43)))/100)*R43))</f>
        <v/>
      </c>
      <c r="T43" s="38" t="str">
        <f aca="false">IF(R43="Review","",IF(R43=0,"",S43/R43))</f>
        <v/>
      </c>
      <c r="U43" s="39" t="n">
        <v>0.1814</v>
      </c>
      <c r="V43" s="40" t="n">
        <v>0.00096</v>
      </c>
      <c r="W43" s="41" t="e">
        <f aca="false">U43*G43</f>
        <v>#VALUE!</v>
      </c>
      <c r="X43" s="41" t="e">
        <f aca="false">EXP(-W43)</f>
        <v>#VALUE!</v>
      </c>
      <c r="Y43" s="41" t="e">
        <f aca="false">1-X43</f>
        <v>#VALUE!</v>
      </c>
      <c r="Z43" s="41" t="e">
        <f aca="false">1-(Y43/W43)</f>
        <v>#VALUE!</v>
      </c>
      <c r="AA43" s="41" t="e">
        <f aca="false">(R43*U43*V43)/Z43</f>
        <v>#VALUE!</v>
      </c>
      <c r="AB43" s="40" t="n">
        <v>0.01887</v>
      </c>
      <c r="AC43" s="42" t="s">
        <v>50</v>
      </c>
      <c r="AD43" s="43" t="b">
        <f aca="false">AND(NOT(ISBLANK(D43)),NOT(ISBLANK(F43)),NOT(ISBLANK(H43)),NOT(ISBLANK(I43)),NOT(ISBLANK(O43)),NOT(ISBLANK(Q43)),Q43&gt;=0,O43&gt;=0,H43&gt;=0,I43&gt;=0,G43&gt;0)</f>
        <v>0</v>
      </c>
      <c r="AE43" s="42" t="s">
        <v>51</v>
      </c>
      <c r="AF43" s="44" t="str">
        <f aca="false">IF($AD43=0,"Review",IF($H$3="US",(($H43-$I43-0.066667*($G43))/($G43*$M43)-($L43*$Q43))*$P43,(($H43-$I43-0.066667*($G43))/($G43*$M43)-($L43/8.696*$Q43))*$P43*37))</f>
        <v>Review</v>
      </c>
      <c r="AG43" s="45" t="str">
        <f aca="false">IF($AD43=0,"Review",IF($H$3="US",AA43/AB43*0.105*37,AA43/AB43))</f>
        <v>Review</v>
      </c>
      <c r="AH43" s="46" t="str">
        <f aca="false">IF($AD43=0,"",IF($H$3="US",AG43/60/60,AG43/24/60/60))</f>
        <v/>
      </c>
      <c r="AI43" s="47" t="str">
        <f aca="false">IF($AD43=0,"",IF($H$3="US",AA43/AB43*37/24/60/60,AA43/AB43/24/60/60))</f>
        <v/>
      </c>
      <c r="AJ43" s="48" t="str">
        <f aca="false">IF(AD43=0,"",IF(AF43=0,"",S43/R43))</f>
        <v/>
      </c>
      <c r="AK43" s="49" t="str">
        <f aca="false">IF(AD43=1,5%,"")</f>
        <v/>
      </c>
      <c r="AL43" s="49" t="str">
        <f aca="false">IF(AD43=1,(100*1.4)/(H43-I43)/100,"")</f>
        <v/>
      </c>
      <c r="AM43" s="49" t="str">
        <f aca="false">IF(AD43=1,IF(G43&gt;0,IF($H$3="US",0.1/AF43,(0.1*37)/AF43),0.1),"")</f>
        <v/>
      </c>
      <c r="AN43" s="49" t="str">
        <f aca="false">IF(AD43=1,SQRT(AK43*AK43+AL43*AL43+AM43*AM43),"")</f>
        <v/>
      </c>
      <c r="AO43" s="55"/>
    </row>
    <row r="44" customFormat="false" ht="19.35" hidden="false" customHeight="false" outlineLevel="0" collapsed="false">
      <c r="A44" s="26"/>
      <c r="B44" s="26"/>
      <c r="C44" s="27"/>
      <c r="D44" s="28"/>
      <c r="E44" s="27"/>
      <c r="F44" s="28"/>
      <c r="G44" s="29" t="str">
        <f aca="false">IF(OR(ISBLANK(C44),ISBLANK(D44),ISBLANK(E44),ISBLANK(F44)),"",(E44+F44)-(C44+D44))</f>
        <v/>
      </c>
      <c r="H44" s="30"/>
      <c r="I44" s="31"/>
      <c r="J44" s="32" t="n">
        <f aca="false">IF(N44="SST",0.314473,IF(N44="SLT",0.031243,IF(N44="LST",0.124228,IF(N44="LLT",0.010189,IF(N44="LST-OO",0.074671,IF(N44="LLT-OO",0.011965,IF(N44="LMT-OO",0.013497,IF(N44="HST",7.2954,IF(N44="HLT",0.60795)))))))))</f>
        <v>0</v>
      </c>
      <c r="K44" s="32" t="n">
        <f aca="false">IF(N44="SST",0.260619,IF(N44="SLT",0.02188,IF(N44="LST",0.040676,IF(N44="LLT",0.003372,IF(N44="LST-OO",0.037557,IF(N44="LLT-OO",0.002079,IF(N44="LMT-OO",0.012499,IF(N44="HST",0.004293,IF(N44="HLT",0.0003578)))))))))</f>
        <v>0</v>
      </c>
      <c r="L44" s="29" t="n">
        <f aca="false">IF(N44="SST",0.087,IF(N44="SLT",0.087,IF(N44="LST",0.12,IF(N44="LLT",0.12,IF(N44="LST-OO",0.12,IF(N44="LLT-OO",0.12,IF(N44="LMT-OO",0.12,IF(N44="HST",0.07,IF(N44="HLT",0.07)))))))))</f>
        <v>0</v>
      </c>
      <c r="M44" s="33" t="str">
        <f aca="false">IF(ISBLANK(N44),"",IF(N44="HST",J44+K44*((I44+H44)/2),IF(N44="HLT",J44+K44*((I44+H44)/2),J44+K44*LN((I44+H44)/2))))</f>
        <v/>
      </c>
      <c r="N44" s="31"/>
      <c r="O44" s="31"/>
      <c r="P44" s="34" t="n">
        <f aca="false">IF($H$3="US",IF(LEFT(N44,1)="S",IF(O44&lt;=4000,1,IF(O44&gt;4000,0.79+(6*O44/100000))),IF(LEFT(N44,1)="L",IF(O44&lt;=200,1,IF(O44&gt;200,1.005+(4.5526*O44/100000))),IF(LEFT(N44,1)="H",1))),IF($H$3="SI",IF(LEFT(N44,1)="S",IF(O44&lt;=1219.51,1,IF(O44&gt;1219.51,0.79+(6*(O44*3.28)/100000))),IF(LEFT(N44,1)="L",IF(O44&lt;=60.98,1,IF(O44&gt;60.98,1.005+(4.5526*(O44*3.28)/100000))),IF(LEFT(N44,1)="H",1)))))</f>
        <v>0</v>
      </c>
      <c r="Q44" s="35"/>
      <c r="R44" s="36" t="str">
        <f aca="false">IF(AF44&lt;0,0,IF($AD44=0,"Review",IF($H$3="US",(($H44-$I44-0.066667*($G44))/($G44*$M44)-($L44*$Q44))*$P44,(($H44-$I44-0.066667*($G44))/($G44*$M44)-($L44/8.696*$Q44))*$P44*37)))</f>
        <v>Review</v>
      </c>
      <c r="S44" s="37" t="str">
        <f aca="false">IF(R44="Review","",IF(R44=0,"",(SQRT(SUMSQ((5),(100*1.4/(H44-I44)),(100*IF($E$3="US",0.1,0.1*37)/R44)))/100)*R44))</f>
        <v/>
      </c>
      <c r="T44" s="38" t="str">
        <f aca="false">IF(R44="Review","",IF(R44=0,"",S44/R44))</f>
        <v/>
      </c>
      <c r="U44" s="39" t="n">
        <v>0.1814</v>
      </c>
      <c r="V44" s="40" t="n">
        <v>0.00096</v>
      </c>
      <c r="W44" s="41" t="e">
        <f aca="false">U44*G44</f>
        <v>#VALUE!</v>
      </c>
      <c r="X44" s="41" t="e">
        <f aca="false">EXP(-W44)</f>
        <v>#VALUE!</v>
      </c>
      <c r="Y44" s="41" t="e">
        <f aca="false">1-X44</f>
        <v>#VALUE!</v>
      </c>
      <c r="Z44" s="41" t="e">
        <f aca="false">1-(Y44/W44)</f>
        <v>#VALUE!</v>
      </c>
      <c r="AA44" s="41" t="e">
        <f aca="false">(R44*U44*V44)/Z44</f>
        <v>#VALUE!</v>
      </c>
      <c r="AB44" s="40" t="n">
        <v>0.01887</v>
      </c>
      <c r="AC44" s="42" t="s">
        <v>50</v>
      </c>
      <c r="AD44" s="43" t="b">
        <f aca="false">AND(NOT(ISBLANK(D44)),NOT(ISBLANK(F44)),NOT(ISBLANK(H44)),NOT(ISBLANK(I44)),NOT(ISBLANK(O44)),NOT(ISBLANK(Q44)),Q44&gt;=0,O44&gt;=0,H44&gt;=0,I44&gt;=0,G44&gt;0)</f>
        <v>0</v>
      </c>
      <c r="AE44" s="42" t="s">
        <v>51</v>
      </c>
      <c r="AF44" s="44" t="str">
        <f aca="false">IF($AD44=0,"Review",IF($H$3="US",(($H44-$I44-0.066667*($G44))/($G44*$M44)-($L44*$Q44))*$P44,(($H44-$I44-0.066667*($G44))/($G44*$M44)-($L44/8.696*$Q44))*$P44*37))</f>
        <v>Review</v>
      </c>
      <c r="AG44" s="45" t="str">
        <f aca="false">IF($AD44=0,"Review",IF($H$3="US",AA44/AB44*0.105*37,AA44/AB44))</f>
        <v>Review</v>
      </c>
      <c r="AH44" s="46" t="str">
        <f aca="false">IF($AD44=0,"",IF($H$3="US",AG44/60/60,AG44/24/60/60))</f>
        <v/>
      </c>
      <c r="AI44" s="47" t="str">
        <f aca="false">IF($AD44=0,"",IF($H$3="US",AA44/AB44*37/24/60/60,AA44/AB44/24/60/60))</f>
        <v/>
      </c>
      <c r="AJ44" s="48" t="str">
        <f aca="false">IF(AD44=0,"",IF(AF44=0,"",S44/R44))</f>
        <v/>
      </c>
      <c r="AK44" s="49" t="str">
        <f aca="false">IF(AD44=1,5%,"")</f>
        <v/>
      </c>
      <c r="AL44" s="49" t="str">
        <f aca="false">IF(AD44=1,(100*1.4)/(H44-I44)/100,"")</f>
        <v/>
      </c>
      <c r="AM44" s="49" t="str">
        <f aca="false">IF(AD44=1,IF(G44&gt;0,IF($H$3="US",0.1/AF44,(0.1*37)/AF44),0.1),"")</f>
        <v/>
      </c>
      <c r="AN44" s="49" t="str">
        <f aca="false">IF(AD44=1,SQRT(AK44*AK44+AL44*AL44+AM44*AM44),"")</f>
        <v/>
      </c>
      <c r="AO44" s="55"/>
    </row>
    <row r="45" customFormat="false" ht="19.35" hidden="false" customHeight="false" outlineLevel="0" collapsed="false">
      <c r="A45" s="26"/>
      <c r="B45" s="26"/>
      <c r="C45" s="27"/>
      <c r="D45" s="28"/>
      <c r="E45" s="27"/>
      <c r="F45" s="28"/>
      <c r="G45" s="29" t="str">
        <f aca="false">IF(OR(ISBLANK(C45),ISBLANK(D45),ISBLANK(E45),ISBLANK(F45)),"",(E45+F45)-(C45+D45))</f>
        <v/>
      </c>
      <c r="H45" s="30"/>
      <c r="I45" s="31"/>
      <c r="J45" s="32" t="n">
        <f aca="false">IF(N45="SST",0.314473,IF(N45="SLT",0.031243,IF(N45="LST",0.124228,IF(N45="LLT",0.010189,IF(N45="LST-OO",0.074671,IF(N45="LLT-OO",0.011965,IF(N45="LMT-OO",0.013497,IF(N45="HST",7.2954,IF(N45="HLT",0.60795)))))))))</f>
        <v>0</v>
      </c>
      <c r="K45" s="32" t="n">
        <f aca="false">IF(N45="SST",0.260619,IF(N45="SLT",0.02188,IF(N45="LST",0.040676,IF(N45="LLT",0.003372,IF(N45="LST-OO",0.037557,IF(N45="LLT-OO",0.002079,IF(N45="LMT-OO",0.012499,IF(N45="HST",0.004293,IF(N45="HLT",0.0003578)))))))))</f>
        <v>0</v>
      </c>
      <c r="L45" s="29" t="n">
        <f aca="false">IF(N45="SST",0.087,IF(N45="SLT",0.087,IF(N45="LST",0.12,IF(N45="LLT",0.12,IF(N45="LST-OO",0.12,IF(N45="LLT-OO",0.12,IF(N45="LMT-OO",0.12,IF(N45="HST",0.07,IF(N45="HLT",0.07)))))))))</f>
        <v>0</v>
      </c>
      <c r="M45" s="33" t="str">
        <f aca="false">IF(ISBLANK(N45),"",IF(N45="HST",J45+K45*((I45+H45)/2),IF(N45="HLT",J45+K45*((I45+H45)/2),J45+K45*LN((I45+H45)/2))))</f>
        <v/>
      </c>
      <c r="N45" s="31"/>
      <c r="O45" s="31"/>
      <c r="P45" s="34" t="n">
        <f aca="false">IF($H$3="US",IF(LEFT(N45,1)="S",IF(O45&lt;=4000,1,IF(O45&gt;4000,0.79+(6*O45/100000))),IF(LEFT(N45,1)="L",IF(O45&lt;=200,1,IF(O45&gt;200,1.005+(4.5526*O45/100000))),IF(LEFT(N45,1)="H",1))),IF($H$3="SI",IF(LEFT(N45,1)="S",IF(O45&lt;=1219.51,1,IF(O45&gt;1219.51,0.79+(6*(O45*3.28)/100000))),IF(LEFT(N45,1)="L",IF(O45&lt;=60.98,1,IF(O45&gt;60.98,1.005+(4.5526*(O45*3.28)/100000))),IF(LEFT(N45,1)="H",1)))))</f>
        <v>0</v>
      </c>
      <c r="Q45" s="35"/>
      <c r="R45" s="36" t="str">
        <f aca="false">IF(AF45&lt;0,0,IF($AD45=0,"Review",IF($H$3="US",(($H45-$I45-0.066667*($G45))/($G45*$M45)-($L45*$Q45))*$P45,(($H45-$I45-0.066667*($G45))/($G45*$M45)-($L45/8.696*$Q45))*$P45*37)))</f>
        <v>Review</v>
      </c>
      <c r="S45" s="37" t="str">
        <f aca="false">IF(R45="Review","",IF(R45=0,"",(SQRT(SUMSQ((5),(100*1.4/(H45-I45)),(100*IF($E$3="US",0.1,0.1*37)/R45)))/100)*R45))</f>
        <v/>
      </c>
      <c r="T45" s="38" t="str">
        <f aca="false">IF(R45="Review","",IF(R45=0,"",S45/R45))</f>
        <v/>
      </c>
      <c r="U45" s="39" t="n">
        <v>0.1814</v>
      </c>
      <c r="V45" s="40" t="n">
        <v>0.00096</v>
      </c>
      <c r="W45" s="41" t="e">
        <f aca="false">U45*G45</f>
        <v>#VALUE!</v>
      </c>
      <c r="X45" s="41" t="e">
        <f aca="false">EXP(-W45)</f>
        <v>#VALUE!</v>
      </c>
      <c r="Y45" s="41" t="e">
        <f aca="false">1-X45</f>
        <v>#VALUE!</v>
      </c>
      <c r="Z45" s="41" t="e">
        <f aca="false">1-(Y45/W45)</f>
        <v>#VALUE!</v>
      </c>
      <c r="AA45" s="41" t="e">
        <f aca="false">(R45*U45*V45)/Z45</f>
        <v>#VALUE!</v>
      </c>
      <c r="AB45" s="40" t="n">
        <v>0.01887</v>
      </c>
      <c r="AC45" s="42" t="s">
        <v>50</v>
      </c>
      <c r="AD45" s="43" t="b">
        <f aca="false">AND(NOT(ISBLANK(D45)),NOT(ISBLANK(F45)),NOT(ISBLANK(H45)),NOT(ISBLANK(I45)),NOT(ISBLANK(O45)),NOT(ISBLANK(Q45)),Q45&gt;=0,O45&gt;=0,H45&gt;=0,I45&gt;=0,G45&gt;0)</f>
        <v>0</v>
      </c>
      <c r="AE45" s="42" t="s">
        <v>51</v>
      </c>
      <c r="AF45" s="44" t="str">
        <f aca="false">IF($AD45=0,"Review",IF($H$3="US",(($H45-$I45-0.066667*($G45))/($G45*$M45)-($L45*$Q45))*$P45,(($H45-$I45-0.066667*($G45))/($G45*$M45)-($L45/8.696*$Q45))*$P45*37))</f>
        <v>Review</v>
      </c>
      <c r="AG45" s="45" t="str">
        <f aca="false">IF($AD45=0,"Review",IF($H$3="US",AA45/AB45*0.105*37,AA45/AB45))</f>
        <v>Review</v>
      </c>
      <c r="AH45" s="46" t="str">
        <f aca="false">IF($AD45=0,"",IF($H$3="US",AG45/60/60,AG45/24/60/60))</f>
        <v/>
      </c>
      <c r="AI45" s="47" t="str">
        <f aca="false">IF($AD45=0,"",IF($H$3="US",AA45/AB45*37/24/60/60,AA45/AB45/24/60/60))</f>
        <v/>
      </c>
      <c r="AJ45" s="48" t="str">
        <f aca="false">IF(AD45=0,"",IF(AF45=0,"",S45/R45))</f>
        <v/>
      </c>
      <c r="AK45" s="49" t="str">
        <f aca="false">IF(AD45=1,5%,"")</f>
        <v/>
      </c>
      <c r="AL45" s="49" t="str">
        <f aca="false">IF(AD45=1,(100*1.4)/(H45-I45)/100,"")</f>
        <v/>
      </c>
      <c r="AM45" s="49" t="str">
        <f aca="false">IF(AD45=1,IF(G45&gt;0,IF($H$3="US",0.1/AF45,(0.1*37)/AF45),0.1),"")</f>
        <v/>
      </c>
      <c r="AN45" s="49" t="str">
        <f aca="false">IF(AD45=1,SQRT(AK45*AK45+AL45*AL45+AM45*AM45),"")</f>
        <v/>
      </c>
      <c r="AO45" s="55"/>
    </row>
    <row r="46" customFormat="false" ht="19.35" hidden="false" customHeight="false" outlineLevel="0" collapsed="false">
      <c r="A46" s="26"/>
      <c r="B46" s="26"/>
      <c r="C46" s="27"/>
      <c r="D46" s="28"/>
      <c r="E46" s="27"/>
      <c r="F46" s="28"/>
      <c r="G46" s="29" t="str">
        <f aca="false">IF(OR(ISBLANK(C46),ISBLANK(D46),ISBLANK(E46),ISBLANK(F46)),"",(E46+F46)-(C46+D46))</f>
        <v/>
      </c>
      <c r="H46" s="30"/>
      <c r="I46" s="31"/>
      <c r="J46" s="32" t="n">
        <f aca="false">IF(N46="SST",0.314473,IF(N46="SLT",0.031243,IF(N46="LST",0.124228,IF(N46="LLT",0.010189,IF(N46="LST-OO",0.074671,IF(N46="LLT-OO",0.011965,IF(N46="LMT-OO",0.013497,IF(N46="HST",7.2954,IF(N46="HLT",0.60795)))))))))</f>
        <v>0</v>
      </c>
      <c r="K46" s="32" t="n">
        <f aca="false">IF(N46="SST",0.260619,IF(N46="SLT",0.02188,IF(N46="LST",0.040676,IF(N46="LLT",0.003372,IF(N46="LST-OO",0.037557,IF(N46="LLT-OO",0.002079,IF(N46="LMT-OO",0.012499,IF(N46="HST",0.004293,IF(N46="HLT",0.0003578)))))))))</f>
        <v>0</v>
      </c>
      <c r="L46" s="29" t="n">
        <f aca="false">IF(N46="SST",0.087,IF(N46="SLT",0.087,IF(N46="LST",0.12,IF(N46="LLT",0.12,IF(N46="LST-OO",0.12,IF(N46="LLT-OO",0.12,IF(N46="LMT-OO",0.12,IF(N46="HST",0.07,IF(N46="HLT",0.07)))))))))</f>
        <v>0</v>
      </c>
      <c r="M46" s="33" t="str">
        <f aca="false">IF(ISBLANK(N46),"",IF(N46="HST",J46+K46*((I46+H46)/2),IF(N46="HLT",J46+K46*((I46+H46)/2),J46+K46*LN((I46+H46)/2))))</f>
        <v/>
      </c>
      <c r="N46" s="31"/>
      <c r="O46" s="31"/>
      <c r="P46" s="34" t="n">
        <f aca="false">IF($H$3="US",IF(LEFT(N46,1)="S",IF(O46&lt;=4000,1,IF(O46&gt;4000,0.79+(6*O46/100000))),IF(LEFT(N46,1)="L",IF(O46&lt;=200,1,IF(O46&gt;200,1.005+(4.5526*O46/100000))),IF(LEFT(N46,1)="H",1))),IF($H$3="SI",IF(LEFT(N46,1)="S",IF(O46&lt;=1219.51,1,IF(O46&gt;1219.51,0.79+(6*(O46*3.28)/100000))),IF(LEFT(N46,1)="L",IF(O46&lt;=60.98,1,IF(O46&gt;60.98,1.005+(4.5526*(O46*3.28)/100000))),IF(LEFT(N46,1)="H",1)))))</f>
        <v>0</v>
      </c>
      <c r="Q46" s="35"/>
      <c r="R46" s="36" t="str">
        <f aca="false">IF(AF46&lt;0,0,IF($AD46=0,"Review",IF($H$3="US",(($H46-$I46-0.066667*($G46))/($G46*$M46)-($L46*$Q46))*$P46,(($H46-$I46-0.066667*($G46))/($G46*$M46)-($L46/8.696*$Q46))*$P46*37)))</f>
        <v>Review</v>
      </c>
      <c r="S46" s="37" t="str">
        <f aca="false">IF(R46="Review","",IF(R46=0,"",(SQRT(SUMSQ((5),(100*1.4/(H46-I46)),(100*IF($E$3="US",0.1,0.1*37)/R46)))/100)*R46))</f>
        <v/>
      </c>
      <c r="T46" s="38" t="str">
        <f aca="false">IF(R46="Review","",IF(R46=0,"",S46/R46))</f>
        <v/>
      </c>
      <c r="U46" s="39" t="n">
        <v>0.1814</v>
      </c>
      <c r="V46" s="40" t="n">
        <v>0.00096</v>
      </c>
      <c r="W46" s="41" t="e">
        <f aca="false">U46*G46</f>
        <v>#VALUE!</v>
      </c>
      <c r="X46" s="41" t="e">
        <f aca="false">EXP(-W46)</f>
        <v>#VALUE!</v>
      </c>
      <c r="Y46" s="41" t="e">
        <f aca="false">1-X46</f>
        <v>#VALUE!</v>
      </c>
      <c r="Z46" s="41" t="e">
        <f aca="false">1-(Y46/W46)</f>
        <v>#VALUE!</v>
      </c>
      <c r="AA46" s="41" t="e">
        <f aca="false">(R46*U46*V46)/Z46</f>
        <v>#VALUE!</v>
      </c>
      <c r="AB46" s="40" t="n">
        <v>0.01887</v>
      </c>
      <c r="AC46" s="42" t="s">
        <v>50</v>
      </c>
      <c r="AD46" s="43" t="b">
        <f aca="false">AND(NOT(ISBLANK(D46)),NOT(ISBLANK(F46)),NOT(ISBLANK(H46)),NOT(ISBLANK(I46)),NOT(ISBLANK(O46)),NOT(ISBLANK(Q46)),Q46&gt;=0,O46&gt;=0,H46&gt;=0,I46&gt;=0,G46&gt;0)</f>
        <v>0</v>
      </c>
      <c r="AE46" s="42" t="s">
        <v>51</v>
      </c>
      <c r="AF46" s="44" t="str">
        <f aca="false">IF($AD46=0,"Review",IF($H$3="US",(($H46-$I46-0.066667*($G46))/($G46*$M46)-($L46*$Q46))*$P46,(($H46-$I46-0.066667*($G46))/($G46*$M46)-($L46/8.696*$Q46))*$P46*37))</f>
        <v>Review</v>
      </c>
      <c r="AG46" s="45" t="str">
        <f aca="false">IF($AD46=0,"Review",IF($H$3="US",AA46/AB46*0.105*37,AA46/AB46))</f>
        <v>Review</v>
      </c>
      <c r="AH46" s="46" t="str">
        <f aca="false">IF($AD46=0,"",IF($H$3="US",AG46/60/60,AG46/24/60/60))</f>
        <v/>
      </c>
      <c r="AI46" s="47" t="str">
        <f aca="false">IF($AD46=0,"",IF($H$3="US",AA46/AB46*37/24/60/60,AA46/AB46/24/60/60))</f>
        <v/>
      </c>
      <c r="AJ46" s="48" t="str">
        <f aca="false">IF(AD46=0,"",IF(AF46=0,"",S46/R46))</f>
        <v/>
      </c>
      <c r="AK46" s="49" t="str">
        <f aca="false">IF(AD46=1,5%,"")</f>
        <v/>
      </c>
      <c r="AL46" s="49" t="str">
        <f aca="false">IF(AD46=1,(100*1.4)/(H46-I46)/100,"")</f>
        <v/>
      </c>
      <c r="AM46" s="49" t="str">
        <f aca="false">IF(AD46=1,IF(G46&gt;0,IF($H$3="US",0.1/AF46,(0.1*37)/AF46),0.1),"")</f>
        <v/>
      </c>
      <c r="AN46" s="49" t="str">
        <f aca="false">IF(AD46=1,SQRT(AK46*AK46+AL46*AL46+AM46*AM46),"")</f>
        <v/>
      </c>
      <c r="AO46" s="55"/>
    </row>
    <row r="47" customFormat="false" ht="19.35" hidden="false" customHeight="false" outlineLevel="0" collapsed="false">
      <c r="A47" s="26"/>
      <c r="B47" s="26"/>
      <c r="C47" s="27"/>
      <c r="D47" s="28"/>
      <c r="E47" s="27"/>
      <c r="F47" s="28"/>
      <c r="G47" s="29" t="str">
        <f aca="false">IF(OR(ISBLANK(C47),ISBLANK(D47),ISBLANK(E47),ISBLANK(F47)),"",(E47+F47)-(C47+D47))</f>
        <v/>
      </c>
      <c r="H47" s="30"/>
      <c r="I47" s="31"/>
      <c r="J47" s="32" t="n">
        <f aca="false">IF(N47="SST",0.314473,IF(N47="SLT",0.031243,IF(N47="LST",0.124228,IF(N47="LLT",0.010189,IF(N47="LST-OO",0.074671,IF(N47="LLT-OO",0.011965,IF(N47="LMT-OO",0.013497,IF(N47="HST",7.2954,IF(N47="HLT",0.60795)))))))))</f>
        <v>0</v>
      </c>
      <c r="K47" s="32" t="n">
        <f aca="false">IF(N47="SST",0.260619,IF(N47="SLT",0.02188,IF(N47="LST",0.040676,IF(N47="LLT",0.003372,IF(N47="LST-OO",0.037557,IF(N47="LLT-OO",0.002079,IF(N47="LMT-OO",0.012499,IF(N47="HST",0.004293,IF(N47="HLT",0.0003578)))))))))</f>
        <v>0</v>
      </c>
      <c r="L47" s="29" t="n">
        <f aca="false">IF(N47="SST",0.087,IF(N47="SLT",0.087,IF(N47="LST",0.12,IF(N47="LLT",0.12,IF(N47="LST-OO",0.12,IF(N47="LLT-OO",0.12,IF(N47="LMT-OO",0.12,IF(N47="HST",0.07,IF(N47="HLT",0.07)))))))))</f>
        <v>0</v>
      </c>
      <c r="M47" s="33" t="str">
        <f aca="false">IF(ISBLANK(N47),"",IF(N47="HST",J47+K47*((I47+H47)/2),IF(N47="HLT",J47+K47*((I47+H47)/2),J47+K47*LN((I47+H47)/2))))</f>
        <v/>
      </c>
      <c r="N47" s="31"/>
      <c r="O47" s="31"/>
      <c r="P47" s="34" t="n">
        <f aca="false">IF($H$3="US",IF(LEFT(N47,1)="S",IF(O47&lt;=4000,1,IF(O47&gt;4000,0.79+(6*O47/100000))),IF(LEFT(N47,1)="L",IF(O47&lt;=200,1,IF(O47&gt;200,1.005+(4.5526*O47/100000))),IF(LEFT(N47,1)="H",1))),IF($H$3="SI",IF(LEFT(N47,1)="S",IF(O47&lt;=1219.51,1,IF(O47&gt;1219.51,0.79+(6*(O47*3.28)/100000))),IF(LEFT(N47,1)="L",IF(O47&lt;=60.98,1,IF(O47&gt;60.98,1.005+(4.5526*(O47*3.28)/100000))),IF(LEFT(N47,1)="H",1)))))</f>
        <v>0</v>
      </c>
      <c r="Q47" s="35"/>
      <c r="R47" s="36" t="str">
        <f aca="false">IF(AF47&lt;0,0,IF($AD47=0,"Review",IF($H$3="US",(($H47-$I47-0.066667*($G47))/($G47*$M47)-($L47*$Q47))*$P47,(($H47-$I47-0.066667*($G47))/($G47*$M47)-($L47/8.696*$Q47))*$P47*37)))</f>
        <v>Review</v>
      </c>
      <c r="S47" s="37" t="str">
        <f aca="false">IF(R47="Review","",IF(R47=0,"",(SQRT(SUMSQ((5),(100*1.4/(H47-I47)),(100*IF($E$3="US",0.1,0.1*37)/R47)))/100)*R47))</f>
        <v/>
      </c>
      <c r="T47" s="38" t="str">
        <f aca="false">IF(R47="Review","",IF(R47=0,"",S47/R47))</f>
        <v/>
      </c>
      <c r="U47" s="39" t="n">
        <v>0.1814</v>
      </c>
      <c r="V47" s="40" t="n">
        <v>0.00096</v>
      </c>
      <c r="W47" s="41" t="e">
        <f aca="false">U47*G47</f>
        <v>#VALUE!</v>
      </c>
      <c r="X47" s="41" t="e">
        <f aca="false">EXP(-W47)</f>
        <v>#VALUE!</v>
      </c>
      <c r="Y47" s="41" t="e">
        <f aca="false">1-X47</f>
        <v>#VALUE!</v>
      </c>
      <c r="Z47" s="41" t="e">
        <f aca="false">1-(Y47/W47)</f>
        <v>#VALUE!</v>
      </c>
      <c r="AA47" s="41" t="e">
        <f aca="false">(R47*U47*V47)/Z47</f>
        <v>#VALUE!</v>
      </c>
      <c r="AB47" s="40" t="n">
        <v>0.01887</v>
      </c>
      <c r="AC47" s="42" t="s">
        <v>50</v>
      </c>
      <c r="AD47" s="43" t="b">
        <f aca="false">AND(NOT(ISBLANK(D47)),NOT(ISBLANK(F47)),NOT(ISBLANK(H47)),NOT(ISBLANK(I47)),NOT(ISBLANK(O47)),NOT(ISBLANK(Q47)),Q47&gt;=0,O47&gt;=0,H47&gt;=0,I47&gt;=0,G47&gt;0)</f>
        <v>0</v>
      </c>
      <c r="AE47" s="42" t="s">
        <v>51</v>
      </c>
      <c r="AF47" s="44" t="str">
        <f aca="false">IF($AD47=0,"Review",IF($H$3="US",(($H47-$I47-0.066667*($G47))/($G47*$M47)-($L47*$Q47))*$P47,(($H47-$I47-0.066667*($G47))/($G47*$M47)-($L47/8.696*$Q47))*$P47*37))</f>
        <v>Review</v>
      </c>
      <c r="AG47" s="45" t="str">
        <f aca="false">IF($AD47=0,"Review",IF($H$3="US",AA47/AB47*0.105*37,AA47/AB47))</f>
        <v>Review</v>
      </c>
      <c r="AH47" s="46" t="str">
        <f aca="false">IF($AD47=0,"",IF($H$3="US",AG47/60/60,AG47/24/60/60))</f>
        <v/>
      </c>
      <c r="AI47" s="47" t="str">
        <f aca="false">IF($AD47=0,"",IF($H$3="US",AA47/AB47*37/24/60/60,AA47/AB47/24/60/60))</f>
        <v/>
      </c>
      <c r="AJ47" s="48" t="str">
        <f aca="false">IF(AD47=0,"",IF(AF47=0,"",S47/R47))</f>
        <v/>
      </c>
      <c r="AK47" s="49" t="str">
        <f aca="false">IF(AD47=1,5%,"")</f>
        <v/>
      </c>
      <c r="AL47" s="49" t="str">
        <f aca="false">IF(AD47=1,(100*1.4)/(H47-I47)/100,"")</f>
        <v/>
      </c>
      <c r="AM47" s="49" t="str">
        <f aca="false">IF(AD47=1,IF(G47&gt;0,IF($H$3="US",0.1/AF47,(0.1*37)/AF47),0.1),"")</f>
        <v/>
      </c>
      <c r="AN47" s="49" t="str">
        <f aca="false">IF(AD47=1,SQRT(AK47*AK47+AL47*AL47+AM47*AM47),"")</f>
        <v/>
      </c>
      <c r="AO47" s="55"/>
    </row>
    <row r="48" customFormat="false" ht="19.35" hidden="false" customHeight="false" outlineLevel="0" collapsed="false">
      <c r="A48" s="26"/>
      <c r="B48" s="26"/>
      <c r="C48" s="27"/>
      <c r="D48" s="28"/>
      <c r="E48" s="27"/>
      <c r="F48" s="28"/>
      <c r="G48" s="29" t="str">
        <f aca="false">IF(OR(ISBLANK(C48),ISBLANK(D48),ISBLANK(E48),ISBLANK(F48)),"",(E48+F48)-(C48+D48))</f>
        <v/>
      </c>
      <c r="H48" s="30"/>
      <c r="I48" s="31"/>
      <c r="J48" s="32" t="n">
        <f aca="false">IF(N48="SST",0.314473,IF(N48="SLT",0.031243,IF(N48="LST",0.124228,IF(N48="LLT",0.010189,IF(N48="LST-OO",0.074671,IF(N48="LLT-OO",0.011965,IF(N48="LMT-OO",0.013497,IF(N48="HST",7.2954,IF(N48="HLT",0.60795)))))))))</f>
        <v>0</v>
      </c>
      <c r="K48" s="32" t="n">
        <f aca="false">IF(N48="SST",0.260619,IF(N48="SLT",0.02188,IF(N48="LST",0.040676,IF(N48="LLT",0.003372,IF(N48="LST-OO",0.037557,IF(N48="LLT-OO",0.002079,IF(N48="LMT-OO",0.012499,IF(N48="HST",0.004293,IF(N48="HLT",0.0003578)))))))))</f>
        <v>0</v>
      </c>
      <c r="L48" s="29" t="n">
        <f aca="false">IF(N48="SST",0.087,IF(N48="SLT",0.087,IF(N48="LST",0.12,IF(N48="LLT",0.12,IF(N48="LST-OO",0.12,IF(N48="LLT-OO",0.12,IF(N48="LMT-OO",0.12,IF(N48="HST",0.07,IF(N48="HLT",0.07)))))))))</f>
        <v>0</v>
      </c>
      <c r="M48" s="33" t="str">
        <f aca="false">IF(ISBLANK(N48),"",IF(N48="HST",J48+K48*((I48+H48)/2),IF(N48="HLT",J48+K48*((I48+H48)/2),J48+K48*LN((I48+H48)/2))))</f>
        <v/>
      </c>
      <c r="N48" s="31"/>
      <c r="O48" s="31"/>
      <c r="P48" s="34" t="n">
        <f aca="false">IF($H$3="US",IF(LEFT(N48,1)="S",IF(O48&lt;=4000,1,IF(O48&gt;4000,0.79+(6*O48/100000))),IF(LEFT(N48,1)="L",IF(O48&lt;=200,1,IF(O48&gt;200,1.005+(4.5526*O48/100000))),IF(LEFT(N48,1)="H",1))),IF($H$3="SI",IF(LEFT(N48,1)="S",IF(O48&lt;=1219.51,1,IF(O48&gt;1219.51,0.79+(6*(O48*3.28)/100000))),IF(LEFT(N48,1)="L",IF(O48&lt;=60.98,1,IF(O48&gt;60.98,1.005+(4.5526*(O48*3.28)/100000))),IF(LEFT(N48,1)="H",1)))))</f>
        <v>0</v>
      </c>
      <c r="Q48" s="35"/>
      <c r="R48" s="36" t="str">
        <f aca="false">IF(AF48&lt;0,0,IF($AD48=0,"Review",IF($H$3="US",(($H48-$I48-0.066667*($G48))/($G48*$M48)-($L48*$Q48))*$P48,(($H48-$I48-0.066667*($G48))/($G48*$M48)-($L48/8.696*$Q48))*$P48*37)))</f>
        <v>Review</v>
      </c>
      <c r="S48" s="37" t="str">
        <f aca="false">IF(R48="Review","",IF(R48=0,"",(SQRT(SUMSQ((5),(100*1.4/(H48-I48)),(100*IF($E$3="US",0.1,0.1*37)/R48)))/100)*R48))</f>
        <v/>
      </c>
      <c r="T48" s="38" t="str">
        <f aca="false">IF(R48="Review","",IF(R48=0,"",S48/R48))</f>
        <v/>
      </c>
      <c r="U48" s="39" t="n">
        <v>0.1814</v>
      </c>
      <c r="V48" s="40" t="n">
        <v>0.00096</v>
      </c>
      <c r="W48" s="41" t="e">
        <f aca="false">U48*G48</f>
        <v>#VALUE!</v>
      </c>
      <c r="X48" s="41" t="e">
        <f aca="false">EXP(-W48)</f>
        <v>#VALUE!</v>
      </c>
      <c r="Y48" s="41" t="e">
        <f aca="false">1-X48</f>
        <v>#VALUE!</v>
      </c>
      <c r="Z48" s="41" t="e">
        <f aca="false">1-(Y48/W48)</f>
        <v>#VALUE!</v>
      </c>
      <c r="AA48" s="41" t="e">
        <f aca="false">(R48*U48*V48)/Z48</f>
        <v>#VALUE!</v>
      </c>
      <c r="AB48" s="40" t="n">
        <v>0.01887</v>
      </c>
      <c r="AC48" s="42" t="s">
        <v>50</v>
      </c>
      <c r="AD48" s="43" t="b">
        <f aca="false">AND(NOT(ISBLANK(D48)),NOT(ISBLANK(F48)),NOT(ISBLANK(H48)),NOT(ISBLANK(I48)),NOT(ISBLANK(O48)),NOT(ISBLANK(Q48)),Q48&gt;=0,O48&gt;=0,H48&gt;=0,I48&gt;=0,G48&gt;0)</f>
        <v>0</v>
      </c>
      <c r="AE48" s="42" t="s">
        <v>51</v>
      </c>
      <c r="AF48" s="44" t="str">
        <f aca="false">IF($AD48=0,"Review",IF($H$3="US",(($H48-$I48-0.066667*($G48))/($G48*$M48)-($L48*$Q48))*$P48,(($H48-$I48-0.066667*($G48))/($G48*$M48)-($L48/8.696*$Q48))*$P48*37))</f>
        <v>Review</v>
      </c>
      <c r="AG48" s="45" t="str">
        <f aca="false">IF($AD48=0,"Review",IF($H$3="US",AA48/AB48*0.105*37,AA48/AB48))</f>
        <v>Review</v>
      </c>
      <c r="AH48" s="46" t="str">
        <f aca="false">IF($AD48=0,"",IF($H$3="US",AG48/60/60,AG48/24/60/60))</f>
        <v/>
      </c>
      <c r="AI48" s="47" t="str">
        <f aca="false">IF($AD48=0,"",IF($H$3="US",AA48/AB48*37/24/60/60,AA48/AB48/24/60/60))</f>
        <v/>
      </c>
      <c r="AJ48" s="48" t="str">
        <f aca="false">IF(AD48=0,"",IF(AF48=0,"",S48/R48))</f>
        <v/>
      </c>
      <c r="AK48" s="49" t="str">
        <f aca="false">IF(AD48=1,5%,"")</f>
        <v/>
      </c>
      <c r="AL48" s="49" t="str">
        <f aca="false">IF(AD48=1,(100*1.4)/(H48-I48)/100,"")</f>
        <v/>
      </c>
      <c r="AM48" s="49" t="str">
        <f aca="false">IF(AD48=1,IF(G48&gt;0,IF($H$3="US",0.1/AF48,(0.1*37)/AF48),0.1),"")</f>
        <v/>
      </c>
      <c r="AN48" s="49" t="str">
        <f aca="false">IF(AD48=1,SQRT(AK48*AK48+AL48*AL48+AM48*AM48),"")</f>
        <v/>
      </c>
      <c r="AO48" s="55"/>
    </row>
    <row r="49" customFormat="false" ht="19.35" hidden="false" customHeight="false" outlineLevel="0" collapsed="false">
      <c r="A49" s="26"/>
      <c r="B49" s="26"/>
      <c r="C49" s="27"/>
      <c r="D49" s="28"/>
      <c r="E49" s="27"/>
      <c r="F49" s="28"/>
      <c r="G49" s="29" t="str">
        <f aca="false">IF(OR(ISBLANK(C49),ISBLANK(D49),ISBLANK(E49),ISBLANK(F49)),"",(E49+F49)-(C49+D49))</f>
        <v/>
      </c>
      <c r="H49" s="30"/>
      <c r="I49" s="31"/>
      <c r="J49" s="32" t="n">
        <f aca="false">IF(N49="SST",0.314473,IF(N49="SLT",0.031243,IF(N49="LST",0.124228,IF(N49="LLT",0.010189,IF(N49="LST-OO",0.074671,IF(N49="LLT-OO",0.011965,IF(N49="LMT-OO",0.013497,IF(N49="HST",7.2954,IF(N49="HLT",0.60795)))))))))</f>
        <v>0</v>
      </c>
      <c r="K49" s="32" t="n">
        <f aca="false">IF(N49="SST",0.260619,IF(N49="SLT",0.02188,IF(N49="LST",0.040676,IF(N49="LLT",0.003372,IF(N49="LST-OO",0.037557,IF(N49="LLT-OO",0.002079,IF(N49="LMT-OO",0.012499,IF(N49="HST",0.004293,IF(N49="HLT",0.0003578)))))))))</f>
        <v>0</v>
      </c>
      <c r="L49" s="29" t="n">
        <f aca="false">IF(N49="SST",0.087,IF(N49="SLT",0.087,IF(N49="LST",0.12,IF(N49="LLT",0.12,IF(N49="LST-OO",0.12,IF(N49="LLT-OO",0.12,IF(N49="LMT-OO",0.12,IF(N49="HST",0.07,IF(N49="HLT",0.07)))))))))</f>
        <v>0</v>
      </c>
      <c r="M49" s="33" t="str">
        <f aca="false">IF(ISBLANK(N49),"",IF(N49="HST",J49+K49*((I49+H49)/2),IF(N49="HLT",J49+K49*((I49+H49)/2),J49+K49*LN((I49+H49)/2))))</f>
        <v/>
      </c>
      <c r="N49" s="31"/>
      <c r="O49" s="31"/>
      <c r="P49" s="34" t="n">
        <f aca="false">IF($H$3="US",IF(LEFT(N49,1)="S",IF(O49&lt;=4000,1,IF(O49&gt;4000,0.79+(6*O49/100000))),IF(LEFT(N49,1)="L",IF(O49&lt;=200,1,IF(O49&gt;200,1.005+(4.5526*O49/100000))),IF(LEFT(N49,1)="H",1))),IF($H$3="SI",IF(LEFT(N49,1)="S",IF(O49&lt;=1219.51,1,IF(O49&gt;1219.51,0.79+(6*(O49*3.28)/100000))),IF(LEFT(N49,1)="L",IF(O49&lt;=60.98,1,IF(O49&gt;60.98,1.005+(4.5526*(O49*3.28)/100000))),IF(LEFT(N49,1)="H",1)))))</f>
        <v>0</v>
      </c>
      <c r="Q49" s="35"/>
      <c r="R49" s="36" t="str">
        <f aca="false">IF(AF49&lt;0,0,IF($AD49=0,"Review",IF($H$3="US",(($H49-$I49-0.066667*($G49))/($G49*$M49)-($L49*$Q49))*$P49,(($H49-$I49-0.066667*($G49))/($G49*$M49)-($L49/8.696*$Q49))*$P49*37)))</f>
        <v>Review</v>
      </c>
      <c r="S49" s="37" t="str">
        <f aca="false">IF(R49="Review","",IF(R49=0,"",(SQRT(SUMSQ((5),(100*1.4/(H49-I49)),(100*IF($E$3="US",0.1,0.1*37)/R49)))/100)*R49))</f>
        <v/>
      </c>
      <c r="T49" s="38" t="str">
        <f aca="false">IF(R49="Review","",IF(R49=0,"",S49/R49))</f>
        <v/>
      </c>
      <c r="U49" s="39" t="n">
        <v>0.1814</v>
      </c>
      <c r="V49" s="40" t="n">
        <v>0.00096</v>
      </c>
      <c r="W49" s="41" t="e">
        <f aca="false">U49*G49</f>
        <v>#VALUE!</v>
      </c>
      <c r="X49" s="41" t="e">
        <f aca="false">EXP(-W49)</f>
        <v>#VALUE!</v>
      </c>
      <c r="Y49" s="41" t="e">
        <f aca="false">1-X49</f>
        <v>#VALUE!</v>
      </c>
      <c r="Z49" s="41" t="e">
        <f aca="false">1-(Y49/W49)</f>
        <v>#VALUE!</v>
      </c>
      <c r="AA49" s="41" t="e">
        <f aca="false">(R49*U49*V49)/Z49</f>
        <v>#VALUE!</v>
      </c>
      <c r="AB49" s="40" t="n">
        <v>0.01887</v>
      </c>
      <c r="AC49" s="42" t="s">
        <v>50</v>
      </c>
      <c r="AD49" s="43" t="b">
        <f aca="false">AND(NOT(ISBLANK(D49)),NOT(ISBLANK(F49)),NOT(ISBLANK(H49)),NOT(ISBLANK(I49)),NOT(ISBLANK(O49)),NOT(ISBLANK(Q49)),Q49&gt;=0,O49&gt;=0,H49&gt;=0,I49&gt;=0,G49&gt;0)</f>
        <v>0</v>
      </c>
      <c r="AE49" s="42" t="s">
        <v>51</v>
      </c>
      <c r="AF49" s="44" t="str">
        <f aca="false">IF($AD49=0,"Review",IF($H$3="US",(($H49-$I49-0.066667*($G49))/($G49*$M49)-($L49*$Q49))*$P49,(($H49-$I49-0.066667*($G49))/($G49*$M49)-($L49/8.696*$Q49))*$P49*37))</f>
        <v>Review</v>
      </c>
      <c r="AG49" s="45" t="str">
        <f aca="false">IF($AD49=0,"Review",IF($H$3="US",AA49/AB49*0.105*37,AA49/AB49))</f>
        <v>Review</v>
      </c>
      <c r="AH49" s="46" t="str">
        <f aca="false">IF($AD49=0,"",IF($H$3="US",AG49/60/60,AG49/24/60/60))</f>
        <v/>
      </c>
      <c r="AI49" s="47" t="str">
        <f aca="false">IF($AD49=0,"",IF($H$3="US",AA49/AB49*37/24/60/60,AA49/AB49/24/60/60))</f>
        <v/>
      </c>
      <c r="AJ49" s="48" t="str">
        <f aca="false">IF(AD49=0,"",IF(AF49=0,"",S49/R49))</f>
        <v/>
      </c>
      <c r="AK49" s="49" t="str">
        <f aca="false">IF(AD49=1,5%,"")</f>
        <v/>
      </c>
      <c r="AL49" s="49" t="str">
        <f aca="false">IF(AD49=1,(100*1.4)/(H49-I49)/100,"")</f>
        <v/>
      </c>
      <c r="AM49" s="49" t="str">
        <f aca="false">IF(AD49=1,IF(G49&gt;0,IF($H$3="US",0.1/AF49,(0.1*37)/AF49),0.1),"")</f>
        <v/>
      </c>
      <c r="AN49" s="49" t="str">
        <f aca="false">IF(AD49=1,SQRT(AK49*AK49+AL49*AL49+AM49*AM49),"")</f>
        <v/>
      </c>
      <c r="AO49" s="55"/>
    </row>
    <row r="50" customFormat="false" ht="19.35" hidden="false" customHeight="false" outlineLevel="0" collapsed="false">
      <c r="A50" s="26"/>
      <c r="B50" s="26"/>
      <c r="C50" s="27"/>
      <c r="D50" s="28"/>
      <c r="E50" s="27"/>
      <c r="F50" s="28"/>
      <c r="G50" s="29" t="str">
        <f aca="false">IF(OR(ISBLANK(C50),ISBLANK(D50),ISBLANK(E50),ISBLANK(F50)),"",(E50+F50)-(C50+D50))</f>
        <v/>
      </c>
      <c r="H50" s="30"/>
      <c r="I50" s="31"/>
      <c r="J50" s="32" t="n">
        <f aca="false">IF(N50="SST",0.314473,IF(N50="SLT",0.031243,IF(N50="LST",0.124228,IF(N50="LLT",0.010189,IF(N50="LST-OO",0.074671,IF(N50="LLT-OO",0.011965,IF(N50="LMT-OO",0.013497,IF(N50="HST",7.2954,IF(N50="HLT",0.60795)))))))))</f>
        <v>0</v>
      </c>
      <c r="K50" s="32" t="n">
        <f aca="false">IF(N50="SST",0.260619,IF(N50="SLT",0.02188,IF(N50="LST",0.040676,IF(N50="LLT",0.003372,IF(N50="LST-OO",0.037557,IF(N50="LLT-OO",0.002079,IF(N50="LMT-OO",0.012499,IF(N50="HST",0.004293,IF(N50="HLT",0.0003578)))))))))</f>
        <v>0</v>
      </c>
      <c r="L50" s="29" t="n">
        <f aca="false">IF(N50="SST",0.087,IF(N50="SLT",0.087,IF(N50="LST",0.12,IF(N50="LLT",0.12,IF(N50="LST-OO",0.12,IF(N50="LLT-OO",0.12,IF(N50="LMT-OO",0.12,IF(N50="HST",0.07,IF(N50="HLT",0.07)))))))))</f>
        <v>0</v>
      </c>
      <c r="M50" s="33" t="str">
        <f aca="false">IF(ISBLANK(N50),"",IF(N50="HST",J50+K50*((I50+H50)/2),IF(N50="HLT",J50+K50*((I50+H50)/2),J50+K50*LN((I50+H50)/2))))</f>
        <v/>
      </c>
      <c r="N50" s="31"/>
      <c r="O50" s="31"/>
      <c r="P50" s="34" t="n">
        <f aca="false">IF($H$3="US",IF(LEFT(N50,1)="S",IF(O50&lt;=4000,1,IF(O50&gt;4000,0.79+(6*O50/100000))),IF(LEFT(N50,1)="L",IF(O50&lt;=200,1,IF(O50&gt;200,1.005+(4.5526*O50/100000))),IF(LEFT(N50,1)="H",1))),IF($H$3="SI",IF(LEFT(N50,1)="S",IF(O50&lt;=1219.51,1,IF(O50&gt;1219.51,0.79+(6*(O50*3.28)/100000))),IF(LEFT(N50,1)="L",IF(O50&lt;=60.98,1,IF(O50&gt;60.98,1.005+(4.5526*(O50*3.28)/100000))),IF(LEFT(N50,1)="H",1)))))</f>
        <v>0</v>
      </c>
      <c r="Q50" s="35"/>
      <c r="R50" s="36" t="str">
        <f aca="false">IF(AF50&lt;0,0,IF($AD50=0,"Review",IF($H$3="US",(($H50-$I50-0.066667*($G50))/($G50*$M50)-($L50*$Q50))*$P50,(($H50-$I50-0.066667*($G50))/($G50*$M50)-($L50/8.696*$Q50))*$P50*37)))</f>
        <v>Review</v>
      </c>
      <c r="S50" s="37" t="str">
        <f aca="false">IF(R50="Review","",IF(R50=0,"",(SQRT(SUMSQ((5),(100*1.4/(H50-I50)),(100*IF($E$3="US",0.1,0.1*37)/R50)))/100)*R50))</f>
        <v/>
      </c>
      <c r="T50" s="38" t="str">
        <f aca="false">IF(R50="Review","",IF(R50=0,"",S50/R50))</f>
        <v/>
      </c>
      <c r="U50" s="39" t="n">
        <v>0.1814</v>
      </c>
      <c r="V50" s="40" t="n">
        <v>0.00096</v>
      </c>
      <c r="W50" s="41" t="e">
        <f aca="false">U50*G50</f>
        <v>#VALUE!</v>
      </c>
      <c r="X50" s="41" t="e">
        <f aca="false">EXP(-W50)</f>
        <v>#VALUE!</v>
      </c>
      <c r="Y50" s="41" t="e">
        <f aca="false">1-X50</f>
        <v>#VALUE!</v>
      </c>
      <c r="Z50" s="41" t="e">
        <f aca="false">1-(Y50/W50)</f>
        <v>#VALUE!</v>
      </c>
      <c r="AA50" s="41" t="e">
        <f aca="false">(R50*U50*V50)/Z50</f>
        <v>#VALUE!</v>
      </c>
      <c r="AB50" s="40" t="n">
        <v>0.01887</v>
      </c>
      <c r="AC50" s="42" t="s">
        <v>50</v>
      </c>
      <c r="AD50" s="43" t="b">
        <f aca="false">AND(NOT(ISBLANK(D50)),NOT(ISBLANK(F50)),NOT(ISBLANK(H50)),NOT(ISBLANK(I50)),NOT(ISBLANK(O50)),NOT(ISBLANK(Q50)),Q50&gt;=0,O50&gt;=0,H50&gt;=0,I50&gt;=0,G50&gt;0)</f>
        <v>0</v>
      </c>
      <c r="AE50" s="42" t="s">
        <v>51</v>
      </c>
      <c r="AF50" s="44" t="str">
        <f aca="false">IF($AD50=0,"Review",IF($H$3="US",(($H50-$I50-0.066667*($G50))/($G50*$M50)-($L50*$Q50))*$P50,(($H50-$I50-0.066667*($G50))/($G50*$M50)-($L50/8.696*$Q50))*$P50*37))</f>
        <v>Review</v>
      </c>
      <c r="AG50" s="45" t="str">
        <f aca="false">IF($AD50=0,"Review",IF($H$3="US",AA50/AB50*0.105*37,AA50/AB50))</f>
        <v>Review</v>
      </c>
      <c r="AH50" s="46" t="str">
        <f aca="false">IF($AD50=0,"",IF($H$3="US",AG50/60/60,AG50/24/60/60))</f>
        <v/>
      </c>
      <c r="AI50" s="47" t="str">
        <f aca="false">IF($AD50=0,"",IF($H$3="US",AA50/AB50*37/24/60/60,AA50/AB50/24/60/60))</f>
        <v/>
      </c>
      <c r="AJ50" s="48" t="str">
        <f aca="false">IF(AD50=0,"",IF(AF50=0,"",S50/R50))</f>
        <v/>
      </c>
      <c r="AK50" s="49" t="str">
        <f aca="false">IF(AD50=1,5%,"")</f>
        <v/>
      </c>
      <c r="AL50" s="49" t="str">
        <f aca="false">IF(AD50=1,(100*1.4)/(H50-I50)/100,"")</f>
        <v/>
      </c>
      <c r="AM50" s="49" t="str">
        <f aca="false">IF(AD50=1,IF(G50&gt;0,IF($H$3="US",0.1/AF50,(0.1*37)/AF50),0.1),"")</f>
        <v/>
      </c>
      <c r="AN50" s="49" t="str">
        <f aca="false">IF(AD50=1,SQRT(AK50*AK50+AL50*AL50+AM50*AM50),"")</f>
        <v/>
      </c>
      <c r="AO50" s="55"/>
    </row>
    <row r="51" customFormat="false" ht="19.35" hidden="false" customHeight="false" outlineLevel="0" collapsed="false">
      <c r="A51" s="26"/>
      <c r="B51" s="26"/>
      <c r="C51" s="27"/>
      <c r="D51" s="28"/>
      <c r="E51" s="27"/>
      <c r="F51" s="28"/>
      <c r="G51" s="29" t="str">
        <f aca="false">IF(OR(ISBLANK(C51),ISBLANK(D51),ISBLANK(E51),ISBLANK(F51)),"",(E51+F51)-(C51+D51))</f>
        <v/>
      </c>
      <c r="H51" s="30"/>
      <c r="I51" s="31"/>
      <c r="J51" s="32" t="n">
        <f aca="false">IF(N51="SST",0.314473,IF(N51="SLT",0.031243,IF(N51="LST",0.124228,IF(N51="LLT",0.010189,IF(N51="LST-OO",0.074671,IF(N51="LLT-OO",0.011965,IF(N51="LMT-OO",0.013497,IF(N51="HST",7.2954,IF(N51="HLT",0.60795)))))))))</f>
        <v>0</v>
      </c>
      <c r="K51" s="32" t="n">
        <f aca="false">IF(N51="SST",0.260619,IF(N51="SLT",0.02188,IF(N51="LST",0.040676,IF(N51="LLT",0.003372,IF(N51="LST-OO",0.037557,IF(N51="LLT-OO",0.002079,IF(N51="LMT-OO",0.012499,IF(N51="HST",0.004293,IF(N51="HLT",0.0003578)))))))))</f>
        <v>0</v>
      </c>
      <c r="L51" s="29" t="n">
        <f aca="false">IF(N51="SST",0.087,IF(N51="SLT",0.087,IF(N51="LST",0.12,IF(N51="LLT",0.12,IF(N51="LST-OO",0.12,IF(N51="LLT-OO",0.12,IF(N51="LMT-OO",0.12,IF(N51="HST",0.07,IF(N51="HLT",0.07)))))))))</f>
        <v>0</v>
      </c>
      <c r="M51" s="33" t="str">
        <f aca="false">IF(ISBLANK(N51),"",IF(N51="HST",J51+K51*((I51+H51)/2),IF(N51="HLT",J51+K51*((I51+H51)/2),J51+K51*LN((I51+H51)/2))))</f>
        <v/>
      </c>
      <c r="N51" s="31"/>
      <c r="O51" s="31"/>
      <c r="P51" s="34" t="n">
        <f aca="false">IF($H$3="US",IF(LEFT(N51,1)="S",IF(O51&lt;=4000,1,IF(O51&gt;4000,0.79+(6*O51/100000))),IF(LEFT(N51,1)="L",IF(O51&lt;=200,1,IF(O51&gt;200,1.005+(4.5526*O51/100000))),IF(LEFT(N51,1)="H",1))),IF($H$3="SI",IF(LEFT(N51,1)="S",IF(O51&lt;=1219.51,1,IF(O51&gt;1219.51,0.79+(6*(O51*3.28)/100000))),IF(LEFT(N51,1)="L",IF(O51&lt;=60.98,1,IF(O51&gt;60.98,1.005+(4.5526*(O51*3.28)/100000))),IF(LEFT(N51,1)="H",1)))))</f>
        <v>0</v>
      </c>
      <c r="Q51" s="35"/>
      <c r="R51" s="36" t="str">
        <f aca="false">IF(AF51&lt;0,0,IF($AD51=0,"Review",IF($H$3="US",(($H51-$I51-0.066667*($G51))/($G51*$M51)-($L51*$Q51))*$P51,(($H51-$I51-0.066667*($G51))/($G51*$M51)-($L51/8.696*$Q51))*$P51*37)))</f>
        <v>Review</v>
      </c>
      <c r="S51" s="37" t="str">
        <f aca="false">IF(R51="Review","",IF(R51=0,"",(SQRT(SUMSQ((5),(100*1.4/(H51-I51)),(100*IF($E$3="US",0.1,0.1*37)/R51)))/100)*R51))</f>
        <v/>
      </c>
      <c r="T51" s="38" t="str">
        <f aca="false">IF(R51="Review","",IF(R51=0,"",S51/R51))</f>
        <v/>
      </c>
      <c r="U51" s="39" t="n">
        <v>0.1814</v>
      </c>
      <c r="V51" s="40" t="n">
        <v>0.00096</v>
      </c>
      <c r="W51" s="41" t="e">
        <f aca="false">U51*G51</f>
        <v>#VALUE!</v>
      </c>
      <c r="X51" s="41" t="e">
        <f aca="false">EXP(-W51)</f>
        <v>#VALUE!</v>
      </c>
      <c r="Y51" s="41" t="e">
        <f aca="false">1-X51</f>
        <v>#VALUE!</v>
      </c>
      <c r="Z51" s="41" t="e">
        <f aca="false">1-(Y51/W51)</f>
        <v>#VALUE!</v>
      </c>
      <c r="AA51" s="41" t="e">
        <f aca="false">(R51*U51*V51)/Z51</f>
        <v>#VALUE!</v>
      </c>
      <c r="AB51" s="40" t="n">
        <v>0.01887</v>
      </c>
      <c r="AC51" s="42" t="s">
        <v>50</v>
      </c>
      <c r="AD51" s="43" t="b">
        <f aca="false">AND(NOT(ISBLANK(D51)),NOT(ISBLANK(F51)),NOT(ISBLANK(H51)),NOT(ISBLANK(I51)),NOT(ISBLANK(O51)),NOT(ISBLANK(Q51)),Q51&gt;=0,O51&gt;=0,H51&gt;=0,I51&gt;=0,G51&gt;0)</f>
        <v>0</v>
      </c>
      <c r="AE51" s="42" t="s">
        <v>51</v>
      </c>
      <c r="AF51" s="44" t="str">
        <f aca="false">IF($AD51=0,"Review",IF($H$3="US",(($H51-$I51-0.066667*($G51))/($G51*$M51)-($L51*$Q51))*$P51,(($H51-$I51-0.066667*($G51))/($G51*$M51)-($L51/8.696*$Q51))*$P51*37))</f>
        <v>Review</v>
      </c>
      <c r="AG51" s="45" t="str">
        <f aca="false">IF($AD51=0,"Review",IF($H$3="US",AA51/AB51*0.105*37,AA51/AB51))</f>
        <v>Review</v>
      </c>
      <c r="AH51" s="46" t="str">
        <f aca="false">IF($AD51=0,"",IF($H$3="US",AG51/60/60,AG51/24/60/60))</f>
        <v/>
      </c>
      <c r="AI51" s="47" t="str">
        <f aca="false">IF($AD51=0,"",IF($H$3="US",AA51/AB51*37/24/60/60,AA51/AB51/24/60/60))</f>
        <v/>
      </c>
      <c r="AJ51" s="48" t="str">
        <f aca="false">IF(AD51=0,"",IF(AF51=0,"",S51/R51))</f>
        <v/>
      </c>
      <c r="AK51" s="49" t="str">
        <f aca="false">IF(AD51=1,5%,"")</f>
        <v/>
      </c>
      <c r="AL51" s="49" t="str">
        <f aca="false">IF(AD51=1,(100*1.4)/(H51-I51)/100,"")</f>
        <v/>
      </c>
      <c r="AM51" s="49" t="str">
        <f aca="false">IF(AD51=1,IF(G51&gt;0,IF($H$3="US",0.1/AF51,(0.1*37)/AF51),0.1),"")</f>
        <v/>
      </c>
      <c r="AN51" s="49" t="str">
        <f aca="false">IF(AD51=1,SQRT(AK51*AK51+AL51*AL51+AM51*AM51),"")</f>
        <v/>
      </c>
      <c r="AO51" s="55"/>
    </row>
    <row r="52" customFormat="false" ht="19.35" hidden="false" customHeight="false" outlineLevel="0" collapsed="false">
      <c r="A52" s="26"/>
      <c r="B52" s="26"/>
      <c r="C52" s="27"/>
      <c r="D52" s="28"/>
      <c r="E52" s="27"/>
      <c r="F52" s="28"/>
      <c r="G52" s="29" t="str">
        <f aca="false">IF(OR(ISBLANK(C52),ISBLANK(D52),ISBLANK(E52),ISBLANK(F52)),"",(E52+F52)-(C52+D52))</f>
        <v/>
      </c>
      <c r="H52" s="30"/>
      <c r="I52" s="31"/>
      <c r="J52" s="32" t="n">
        <f aca="false">IF(N52="SST",0.314473,IF(N52="SLT",0.031243,IF(N52="LST",0.124228,IF(N52="LLT",0.010189,IF(N52="LST-OO",0.074671,IF(N52="LLT-OO",0.011965,IF(N52="LMT-OO",0.013497,IF(N52="HST",7.2954,IF(N52="HLT",0.60795)))))))))</f>
        <v>0</v>
      </c>
      <c r="K52" s="32" t="n">
        <f aca="false">IF(N52="SST",0.260619,IF(N52="SLT",0.02188,IF(N52="LST",0.040676,IF(N52="LLT",0.003372,IF(N52="LST-OO",0.037557,IF(N52="LLT-OO",0.002079,IF(N52="LMT-OO",0.012499,IF(N52="HST",0.004293,IF(N52="HLT",0.0003578)))))))))</f>
        <v>0</v>
      </c>
      <c r="L52" s="29" t="n">
        <f aca="false">IF(N52="SST",0.087,IF(N52="SLT",0.087,IF(N52="LST",0.12,IF(N52="LLT",0.12,IF(N52="LST-OO",0.12,IF(N52="LLT-OO",0.12,IF(N52="LMT-OO",0.12,IF(N52="HST",0.07,IF(N52="HLT",0.07)))))))))</f>
        <v>0</v>
      </c>
      <c r="M52" s="33" t="str">
        <f aca="false">IF(ISBLANK(N52),"",IF(N52="HST",J52+K52*((I52+H52)/2),IF(N52="HLT",J52+K52*((I52+H52)/2),J52+K52*LN((I52+H52)/2))))</f>
        <v/>
      </c>
      <c r="N52" s="31"/>
      <c r="O52" s="31"/>
      <c r="P52" s="34" t="n">
        <f aca="false">IF($H$3="US",IF(LEFT(N52,1)="S",IF(O52&lt;=4000,1,IF(O52&gt;4000,0.79+(6*O52/100000))),IF(LEFT(N52,1)="L",IF(O52&lt;=200,1,IF(O52&gt;200,1.005+(4.5526*O52/100000))),IF(LEFT(N52,1)="H",1))),IF($H$3="SI",IF(LEFT(N52,1)="S",IF(O52&lt;=1219.51,1,IF(O52&gt;1219.51,0.79+(6*(O52*3.28)/100000))),IF(LEFT(N52,1)="L",IF(O52&lt;=60.98,1,IF(O52&gt;60.98,1.005+(4.5526*(O52*3.28)/100000))),IF(LEFT(N52,1)="H",1)))))</f>
        <v>0</v>
      </c>
      <c r="Q52" s="35"/>
      <c r="R52" s="36" t="str">
        <f aca="false">IF(AF52&lt;0,0,IF($AD52=0,"Review",IF($H$3="US",(($H52-$I52-0.066667*($G52))/($G52*$M52)-($L52*$Q52))*$P52,(($H52-$I52-0.066667*($G52))/($G52*$M52)-($L52/8.696*$Q52))*$P52*37)))</f>
        <v>Review</v>
      </c>
      <c r="S52" s="37" t="str">
        <f aca="false">IF(R52="Review","",IF(R52=0,"",(SQRT(SUMSQ((5),(100*1.4/(H52-I52)),(100*IF($E$3="US",0.1,0.1*37)/R52)))/100)*R52))</f>
        <v/>
      </c>
      <c r="T52" s="38" t="str">
        <f aca="false">IF(R52="Review","",IF(R52=0,"",S52/R52))</f>
        <v/>
      </c>
      <c r="U52" s="39" t="n">
        <v>0.1814</v>
      </c>
      <c r="V52" s="40" t="n">
        <v>0.00096</v>
      </c>
      <c r="W52" s="41" t="e">
        <f aca="false">U52*G52</f>
        <v>#VALUE!</v>
      </c>
      <c r="X52" s="41" t="e">
        <f aca="false">EXP(-W52)</f>
        <v>#VALUE!</v>
      </c>
      <c r="Y52" s="41" t="e">
        <f aca="false">1-X52</f>
        <v>#VALUE!</v>
      </c>
      <c r="Z52" s="41" t="e">
        <f aca="false">1-(Y52/W52)</f>
        <v>#VALUE!</v>
      </c>
      <c r="AA52" s="41" t="e">
        <f aca="false">(R52*U52*V52)/Z52</f>
        <v>#VALUE!</v>
      </c>
      <c r="AB52" s="40" t="n">
        <v>0.01887</v>
      </c>
      <c r="AC52" s="42" t="s">
        <v>50</v>
      </c>
      <c r="AD52" s="43" t="b">
        <f aca="false">AND(NOT(ISBLANK(D52)),NOT(ISBLANK(F52)),NOT(ISBLANK(H52)),NOT(ISBLANK(I52)),NOT(ISBLANK(O52)),NOT(ISBLANK(Q52)),Q52&gt;=0,O52&gt;=0,H52&gt;=0,I52&gt;=0,G52&gt;0)</f>
        <v>0</v>
      </c>
      <c r="AE52" s="42" t="s">
        <v>51</v>
      </c>
      <c r="AF52" s="44" t="str">
        <f aca="false">IF($AD52=0,"Review",IF($H$3="US",(($H52-$I52-0.066667*($G52))/($G52*$M52)-($L52*$Q52))*$P52,(($H52-$I52-0.066667*($G52))/($G52*$M52)-($L52/8.696*$Q52))*$P52*37))</f>
        <v>Review</v>
      </c>
      <c r="AG52" s="45" t="str">
        <f aca="false">IF($AD52=0,"Review",IF($H$3="US",AA52/AB52*0.105*37,AA52/AB52))</f>
        <v>Review</v>
      </c>
      <c r="AH52" s="46" t="str">
        <f aca="false">IF($AD52=0,"",IF($H$3="US",AG52/60/60,AG52/24/60/60))</f>
        <v/>
      </c>
      <c r="AI52" s="47" t="str">
        <f aca="false">IF($AD52=0,"",IF($H$3="US",AA52/AB52*37/24/60/60,AA52/AB52/24/60/60))</f>
        <v/>
      </c>
      <c r="AJ52" s="48" t="str">
        <f aca="false">IF(AD52=0,"",IF(AF52=0,"",S52/R52))</f>
        <v/>
      </c>
      <c r="AK52" s="49" t="str">
        <f aca="false">IF(AD52=1,5%,"")</f>
        <v/>
      </c>
      <c r="AL52" s="49" t="str">
        <f aca="false">IF(AD52=1,(100*1.4)/(H52-I52)/100,"")</f>
        <v/>
      </c>
      <c r="AM52" s="49" t="str">
        <f aca="false">IF(AD52=1,IF(G52&gt;0,IF($H$3="US",0.1/AF52,(0.1*37)/AF52),0.1),"")</f>
        <v/>
      </c>
      <c r="AN52" s="49" t="str">
        <f aca="false">IF(AD52=1,SQRT(AK52*AK52+AL52*AL52+AM52*AM52),"")</f>
        <v/>
      </c>
      <c r="AO52" s="55"/>
    </row>
    <row r="53" customFormat="false" ht="19.35" hidden="false" customHeight="false" outlineLevel="0" collapsed="false">
      <c r="A53" s="26"/>
      <c r="B53" s="26"/>
      <c r="C53" s="27"/>
      <c r="D53" s="28"/>
      <c r="E53" s="27"/>
      <c r="F53" s="28"/>
      <c r="G53" s="29" t="str">
        <f aca="false">IF(OR(ISBLANK(C53),ISBLANK(D53),ISBLANK(E53),ISBLANK(F53)),"",(E53+F53)-(C53+D53))</f>
        <v/>
      </c>
      <c r="H53" s="30"/>
      <c r="I53" s="31"/>
      <c r="J53" s="32" t="n">
        <f aca="false">IF(N53="SST",0.314473,IF(N53="SLT",0.031243,IF(N53="LST",0.124228,IF(N53="LLT",0.010189,IF(N53="LST-OO",0.074671,IF(N53="LLT-OO",0.011965,IF(N53="LMT-OO",0.013497,IF(N53="HST",7.2954,IF(N53="HLT",0.60795)))))))))</f>
        <v>0</v>
      </c>
      <c r="K53" s="32" t="n">
        <f aca="false">IF(N53="SST",0.260619,IF(N53="SLT",0.02188,IF(N53="LST",0.040676,IF(N53="LLT",0.003372,IF(N53="LST-OO",0.037557,IF(N53="LLT-OO",0.002079,IF(N53="LMT-OO",0.012499,IF(N53="HST",0.004293,IF(N53="HLT",0.0003578)))))))))</f>
        <v>0</v>
      </c>
      <c r="L53" s="29" t="n">
        <f aca="false">IF(N53="SST",0.087,IF(N53="SLT",0.087,IF(N53="LST",0.12,IF(N53="LLT",0.12,IF(N53="LST-OO",0.12,IF(N53="LLT-OO",0.12,IF(N53="LMT-OO",0.12,IF(N53="HST",0.07,IF(N53="HLT",0.07)))))))))</f>
        <v>0</v>
      </c>
      <c r="M53" s="33" t="str">
        <f aca="false">IF(ISBLANK(N53),"",IF(N53="HST",J53+K53*((I53+H53)/2),IF(N53="HLT",J53+K53*((I53+H53)/2),J53+K53*LN((I53+H53)/2))))</f>
        <v/>
      </c>
      <c r="N53" s="31"/>
      <c r="O53" s="31"/>
      <c r="P53" s="34" t="n">
        <f aca="false">IF($H$3="US",IF(LEFT(N53,1)="S",IF(O53&lt;=4000,1,IF(O53&gt;4000,0.79+(6*O53/100000))),IF(LEFT(N53,1)="L",IF(O53&lt;=200,1,IF(O53&gt;200,1.005+(4.5526*O53/100000))),IF(LEFT(N53,1)="H",1))),IF($H$3="SI",IF(LEFT(N53,1)="S",IF(O53&lt;=1219.51,1,IF(O53&gt;1219.51,0.79+(6*(O53*3.28)/100000))),IF(LEFT(N53,1)="L",IF(O53&lt;=60.98,1,IF(O53&gt;60.98,1.005+(4.5526*(O53*3.28)/100000))),IF(LEFT(N53,1)="H",1)))))</f>
        <v>0</v>
      </c>
      <c r="Q53" s="35"/>
      <c r="R53" s="36" t="str">
        <f aca="false">IF(AF53&lt;0,0,IF($AD53=0,"Review",IF($H$3="US",(($H53-$I53-0.066667*($G53))/($G53*$M53)-($L53*$Q53))*$P53,(($H53-$I53-0.066667*($G53))/($G53*$M53)-($L53/8.696*$Q53))*$P53*37)))</f>
        <v>Review</v>
      </c>
      <c r="S53" s="37" t="str">
        <f aca="false">IF(R53="Review","",IF(R53=0,"",(SQRT(SUMSQ((5),(100*1.4/(H53-I53)),(100*IF($E$3="US",0.1,0.1*37)/R53)))/100)*R53))</f>
        <v/>
      </c>
      <c r="T53" s="38" t="str">
        <f aca="false">IF(R53="Review","",IF(R53=0,"",S53/R53))</f>
        <v/>
      </c>
      <c r="U53" s="39" t="n">
        <v>0.1814</v>
      </c>
      <c r="V53" s="40" t="n">
        <v>0.00096</v>
      </c>
      <c r="W53" s="41" t="e">
        <f aca="false">U53*G53</f>
        <v>#VALUE!</v>
      </c>
      <c r="X53" s="41" t="e">
        <f aca="false">EXP(-W53)</f>
        <v>#VALUE!</v>
      </c>
      <c r="Y53" s="41" t="e">
        <f aca="false">1-X53</f>
        <v>#VALUE!</v>
      </c>
      <c r="Z53" s="41" t="e">
        <f aca="false">1-(Y53/W53)</f>
        <v>#VALUE!</v>
      </c>
      <c r="AA53" s="41" t="e">
        <f aca="false">(R53*U53*V53)/Z53</f>
        <v>#VALUE!</v>
      </c>
      <c r="AB53" s="40" t="n">
        <v>0.01887</v>
      </c>
      <c r="AC53" s="42" t="s">
        <v>50</v>
      </c>
      <c r="AD53" s="43" t="b">
        <f aca="false">AND(NOT(ISBLANK(D53)),NOT(ISBLANK(F53)),NOT(ISBLANK(H53)),NOT(ISBLANK(I53)),NOT(ISBLANK(O53)),NOT(ISBLANK(Q53)),Q53&gt;=0,O53&gt;=0,H53&gt;=0,I53&gt;=0,G53&gt;0)</f>
        <v>0</v>
      </c>
      <c r="AE53" s="42" t="s">
        <v>51</v>
      </c>
      <c r="AF53" s="44" t="str">
        <f aca="false">IF($AD53=0,"Review",IF($H$3="US",(($H53-$I53-0.066667*($G53))/($G53*$M53)-($L53*$Q53))*$P53,(($H53-$I53-0.066667*($G53))/($G53*$M53)-($L53/8.696*$Q53))*$P53*37))</f>
        <v>Review</v>
      </c>
      <c r="AG53" s="45" t="str">
        <f aca="false">IF($AD53=0,"Review",IF($H$3="US",AA53/AB53*0.105*37,AA53/AB53))</f>
        <v>Review</v>
      </c>
      <c r="AH53" s="46" t="str">
        <f aca="false">IF($AD53=0,"",IF($H$3="US",AG53/60/60,AG53/24/60/60))</f>
        <v/>
      </c>
      <c r="AI53" s="47" t="str">
        <f aca="false">IF($AD53=0,"",IF($H$3="US",AA53/AB53*37/24/60/60,AA53/AB53/24/60/60))</f>
        <v/>
      </c>
      <c r="AJ53" s="48" t="str">
        <f aca="false">IF(AD53=0,"",IF(AF53=0,"",S53/R53))</f>
        <v/>
      </c>
      <c r="AK53" s="49" t="str">
        <f aca="false">IF(AD53=1,5%,"")</f>
        <v/>
      </c>
      <c r="AL53" s="49" t="str">
        <f aca="false">IF(AD53=1,(100*1.4)/(H53-I53)/100,"")</f>
        <v/>
      </c>
      <c r="AM53" s="49" t="str">
        <f aca="false">IF(AD53=1,IF(G53&gt;0,IF($H$3="US",0.1/AF53,(0.1*37)/AF53),0.1),"")</f>
        <v/>
      </c>
      <c r="AN53" s="49" t="str">
        <f aca="false">IF(AD53=1,SQRT(AK53*AK53+AL53*AL53+AM53*AM53),"")</f>
        <v/>
      </c>
      <c r="AO53" s="55"/>
    </row>
    <row r="54" customFormat="false" ht="19.35" hidden="false" customHeight="false" outlineLevel="0" collapsed="false">
      <c r="A54" s="26"/>
      <c r="B54" s="26"/>
      <c r="C54" s="27"/>
      <c r="D54" s="28"/>
      <c r="E54" s="27"/>
      <c r="F54" s="28"/>
      <c r="G54" s="29" t="str">
        <f aca="false">IF(OR(ISBLANK(C54),ISBLANK(D54),ISBLANK(E54),ISBLANK(F54)),"",(E54+F54)-(C54+D54))</f>
        <v/>
      </c>
      <c r="H54" s="30"/>
      <c r="I54" s="31"/>
      <c r="J54" s="32" t="n">
        <f aca="false">IF(N54="SST",0.314473,IF(N54="SLT",0.031243,IF(N54="LST",0.124228,IF(N54="LLT",0.010189,IF(N54="LST-OO",0.074671,IF(N54="LLT-OO",0.011965,IF(N54="LMT-OO",0.013497,IF(N54="HST",7.2954,IF(N54="HLT",0.60795)))))))))</f>
        <v>0</v>
      </c>
      <c r="K54" s="32" t="n">
        <f aca="false">IF(N54="SST",0.260619,IF(N54="SLT",0.02188,IF(N54="LST",0.040676,IF(N54="LLT",0.003372,IF(N54="LST-OO",0.037557,IF(N54="LLT-OO",0.002079,IF(N54="LMT-OO",0.012499,IF(N54="HST",0.004293,IF(N54="HLT",0.0003578)))))))))</f>
        <v>0</v>
      </c>
      <c r="L54" s="29" t="n">
        <f aca="false">IF(N54="SST",0.087,IF(N54="SLT",0.087,IF(N54="LST",0.12,IF(N54="LLT",0.12,IF(N54="LST-OO",0.12,IF(N54="LLT-OO",0.12,IF(N54="LMT-OO",0.12,IF(N54="HST",0.07,IF(N54="HLT",0.07)))))))))</f>
        <v>0</v>
      </c>
      <c r="M54" s="33" t="str">
        <f aca="false">IF(ISBLANK(N54),"",IF(N54="HST",J54+K54*((I54+H54)/2),IF(N54="HLT",J54+K54*((I54+H54)/2),J54+K54*LN((I54+H54)/2))))</f>
        <v/>
      </c>
      <c r="N54" s="31"/>
      <c r="O54" s="31"/>
      <c r="P54" s="34" t="n">
        <f aca="false">IF($H$3="US",IF(LEFT(N54,1)="S",IF(O54&lt;=4000,1,IF(O54&gt;4000,0.79+(6*O54/100000))),IF(LEFT(N54,1)="L",IF(O54&lt;=200,1,IF(O54&gt;200,1.005+(4.5526*O54/100000))),IF(LEFT(N54,1)="H",1))),IF($H$3="SI",IF(LEFT(N54,1)="S",IF(O54&lt;=1219.51,1,IF(O54&gt;1219.51,0.79+(6*(O54*3.28)/100000))),IF(LEFT(N54,1)="L",IF(O54&lt;=60.98,1,IF(O54&gt;60.98,1.005+(4.5526*(O54*3.28)/100000))),IF(LEFT(N54,1)="H",1)))))</f>
        <v>0</v>
      </c>
      <c r="Q54" s="35"/>
      <c r="R54" s="36" t="str">
        <f aca="false">IF(AF54&lt;0,0,IF($AD54=0,"Review",IF($H$3="US",(($H54-$I54-0.066667*($G54))/($G54*$M54)-($L54*$Q54))*$P54,(($H54-$I54-0.066667*($G54))/($G54*$M54)-($L54/8.696*$Q54))*$P54*37)))</f>
        <v>Review</v>
      </c>
      <c r="S54" s="37" t="str">
        <f aca="false">IF(R54="Review","",IF(R54=0,"",(SQRT(SUMSQ((5),(100*1.4/(H54-I54)),(100*IF($E$3="US",0.1,0.1*37)/R54)))/100)*R54))</f>
        <v/>
      </c>
      <c r="T54" s="38" t="str">
        <f aca="false">IF(R54="Review","",IF(R54=0,"",S54/R54))</f>
        <v/>
      </c>
      <c r="U54" s="39" t="n">
        <v>0.1814</v>
      </c>
      <c r="V54" s="40" t="n">
        <v>0.00096</v>
      </c>
      <c r="W54" s="41" t="e">
        <f aca="false">U54*G54</f>
        <v>#VALUE!</v>
      </c>
      <c r="X54" s="41" t="e">
        <f aca="false">EXP(-W54)</f>
        <v>#VALUE!</v>
      </c>
      <c r="Y54" s="41" t="e">
        <f aca="false">1-X54</f>
        <v>#VALUE!</v>
      </c>
      <c r="Z54" s="41" t="e">
        <f aca="false">1-(Y54/W54)</f>
        <v>#VALUE!</v>
      </c>
      <c r="AA54" s="41" t="e">
        <f aca="false">(R54*U54*V54)/Z54</f>
        <v>#VALUE!</v>
      </c>
      <c r="AB54" s="40" t="n">
        <v>0.01887</v>
      </c>
      <c r="AC54" s="42" t="s">
        <v>50</v>
      </c>
      <c r="AD54" s="43" t="b">
        <f aca="false">AND(NOT(ISBLANK(D54)),NOT(ISBLANK(F54)),NOT(ISBLANK(H54)),NOT(ISBLANK(I54)),NOT(ISBLANK(O54)),NOT(ISBLANK(Q54)),Q54&gt;=0,O54&gt;=0,H54&gt;=0,I54&gt;=0,G54&gt;0)</f>
        <v>0</v>
      </c>
      <c r="AE54" s="42" t="s">
        <v>51</v>
      </c>
      <c r="AF54" s="44" t="str">
        <f aca="false">IF($AD54=0,"Review",IF($H$3="US",(($H54-$I54-0.066667*($G54))/($G54*$M54)-($L54*$Q54))*$P54,(($H54-$I54-0.066667*($G54))/($G54*$M54)-($L54/8.696*$Q54))*$P54*37))</f>
        <v>Review</v>
      </c>
      <c r="AG54" s="45" t="str">
        <f aca="false">IF($AD54=0,"Review",IF($H$3="US",AA54/AB54*0.105*37,AA54/AB54))</f>
        <v>Review</v>
      </c>
      <c r="AH54" s="46" t="str">
        <f aca="false">IF($AD54=0,"",IF($H$3="US",AG54/60/60,AG54/24/60/60))</f>
        <v/>
      </c>
      <c r="AI54" s="47" t="str">
        <f aca="false">IF($AD54=0,"",IF($H$3="US",AA54/AB54*37/24/60/60,AA54/AB54/24/60/60))</f>
        <v/>
      </c>
      <c r="AJ54" s="48" t="str">
        <f aca="false">IF(AD54=0,"",IF(AF54=0,"",S54/R54))</f>
        <v/>
      </c>
      <c r="AK54" s="49" t="str">
        <f aca="false">IF(AD54=1,5%,"")</f>
        <v/>
      </c>
      <c r="AL54" s="49" t="str">
        <f aca="false">IF(AD54=1,(100*1.4)/(H54-I54)/100,"")</f>
        <v/>
      </c>
      <c r="AM54" s="49" t="str">
        <f aca="false">IF(AD54=1,IF(G54&gt;0,IF($H$3="US",0.1/AF54,(0.1*37)/AF54),0.1),"")</f>
        <v/>
      </c>
      <c r="AN54" s="49" t="str">
        <f aca="false">IF(AD54=1,SQRT(AK54*AK54+AL54*AL54+AM54*AM54),"")</f>
        <v/>
      </c>
      <c r="AO54" s="55"/>
    </row>
    <row r="55" customFormat="false" ht="19.35" hidden="false" customHeight="false" outlineLevel="0" collapsed="false">
      <c r="A55" s="26"/>
      <c r="B55" s="26"/>
      <c r="C55" s="27"/>
      <c r="D55" s="28"/>
      <c r="E55" s="27"/>
      <c r="F55" s="28"/>
      <c r="G55" s="29" t="str">
        <f aca="false">IF(OR(ISBLANK(C55),ISBLANK(D55),ISBLANK(E55),ISBLANK(F55)),"",(E55+F55)-(C55+D55))</f>
        <v/>
      </c>
      <c r="H55" s="30"/>
      <c r="I55" s="31"/>
      <c r="J55" s="32" t="n">
        <f aca="false">IF(N55="SST",0.314473,IF(N55="SLT",0.031243,IF(N55="LST",0.124228,IF(N55="LLT",0.010189,IF(N55="LST-OO",0.074671,IF(N55="LLT-OO",0.011965,IF(N55="LMT-OO",0.013497,IF(N55="HST",7.2954,IF(N55="HLT",0.60795)))))))))</f>
        <v>0</v>
      </c>
      <c r="K55" s="32" t="n">
        <f aca="false">IF(N55="SST",0.260619,IF(N55="SLT",0.02188,IF(N55="LST",0.040676,IF(N55="LLT",0.003372,IF(N55="LST-OO",0.037557,IF(N55="LLT-OO",0.002079,IF(N55="LMT-OO",0.012499,IF(N55="HST",0.004293,IF(N55="HLT",0.0003578)))))))))</f>
        <v>0</v>
      </c>
      <c r="L55" s="29" t="n">
        <f aca="false">IF(N55="SST",0.087,IF(N55="SLT",0.087,IF(N55="LST",0.12,IF(N55="LLT",0.12,IF(N55="LST-OO",0.12,IF(N55="LLT-OO",0.12,IF(N55="LMT-OO",0.12,IF(N55="HST",0.07,IF(N55="HLT",0.07)))))))))</f>
        <v>0</v>
      </c>
      <c r="M55" s="33" t="str">
        <f aca="false">IF(ISBLANK(N55),"",IF(N55="HST",J55+K55*((I55+H55)/2),IF(N55="HLT",J55+K55*((I55+H55)/2),J55+K55*LN((I55+H55)/2))))</f>
        <v/>
      </c>
      <c r="N55" s="31"/>
      <c r="O55" s="31"/>
      <c r="P55" s="34" t="n">
        <f aca="false">IF($H$3="US",IF(LEFT(N55,1)="S",IF(O55&lt;=4000,1,IF(O55&gt;4000,0.79+(6*O55/100000))),IF(LEFT(N55,1)="L",IF(O55&lt;=200,1,IF(O55&gt;200,1.005+(4.5526*O55/100000))),IF(LEFT(N55,1)="H",1))),IF($H$3="SI",IF(LEFT(N55,1)="S",IF(O55&lt;=1219.51,1,IF(O55&gt;1219.51,0.79+(6*(O55*3.28)/100000))),IF(LEFT(N55,1)="L",IF(O55&lt;=60.98,1,IF(O55&gt;60.98,1.005+(4.5526*(O55*3.28)/100000))),IF(LEFT(N55,1)="H",1)))))</f>
        <v>0</v>
      </c>
      <c r="Q55" s="35"/>
      <c r="R55" s="36" t="str">
        <f aca="false">IF(AF55&lt;0,0,IF($AD55=0,"Review",IF($H$3="US",(($H55-$I55-0.066667*($G55))/($G55*$M55)-($L55*$Q55))*$P55,(($H55-$I55-0.066667*($G55))/($G55*$M55)-($L55/8.696*$Q55))*$P55*37)))</f>
        <v>Review</v>
      </c>
      <c r="S55" s="37" t="str">
        <f aca="false">IF(R55="Review","",IF(R55=0,"",(SQRT(SUMSQ((5),(100*1.4/(H55-I55)),(100*IF($E$3="US",0.1,0.1*37)/R55)))/100)*R55))</f>
        <v/>
      </c>
      <c r="T55" s="38" t="str">
        <f aca="false">IF(R55="Review","",IF(R55=0,"",S55/R55))</f>
        <v/>
      </c>
      <c r="U55" s="39" t="n">
        <v>0.1814</v>
      </c>
      <c r="V55" s="40" t="n">
        <v>0.00096</v>
      </c>
      <c r="W55" s="41" t="e">
        <f aca="false">U55*G55</f>
        <v>#VALUE!</v>
      </c>
      <c r="X55" s="41" t="e">
        <f aca="false">EXP(-W55)</f>
        <v>#VALUE!</v>
      </c>
      <c r="Y55" s="41" t="e">
        <f aca="false">1-X55</f>
        <v>#VALUE!</v>
      </c>
      <c r="Z55" s="41" t="e">
        <f aca="false">1-(Y55/W55)</f>
        <v>#VALUE!</v>
      </c>
      <c r="AA55" s="41" t="e">
        <f aca="false">(R55*U55*V55)/Z55</f>
        <v>#VALUE!</v>
      </c>
      <c r="AB55" s="40" t="n">
        <v>0.01887</v>
      </c>
      <c r="AC55" s="42" t="s">
        <v>50</v>
      </c>
      <c r="AD55" s="43" t="b">
        <f aca="false">AND(NOT(ISBLANK(D55)),NOT(ISBLANK(F55)),NOT(ISBLANK(H55)),NOT(ISBLANK(I55)),NOT(ISBLANK(O55)),NOT(ISBLANK(Q55)),Q55&gt;=0,O55&gt;=0,H55&gt;=0,I55&gt;=0,G55&gt;0)</f>
        <v>0</v>
      </c>
      <c r="AE55" s="42" t="s">
        <v>51</v>
      </c>
      <c r="AF55" s="44" t="str">
        <f aca="false">IF($AD55=0,"Review",IF($H$3="US",(($H55-$I55-0.066667*($G55))/($G55*$M55)-($L55*$Q55))*$P55,(($H55-$I55-0.066667*($G55))/($G55*$M55)-($L55/8.696*$Q55))*$P55*37))</f>
        <v>Review</v>
      </c>
      <c r="AG55" s="45" t="str">
        <f aca="false">IF($AD55=0,"Review",IF($H$3="US",AA55/AB55*0.105*37,AA55/AB55))</f>
        <v>Review</v>
      </c>
      <c r="AH55" s="46" t="str">
        <f aca="false">IF($AD55=0,"",IF($H$3="US",AG55/60/60,AG55/24/60/60))</f>
        <v/>
      </c>
      <c r="AI55" s="47" t="str">
        <f aca="false">IF($AD55=0,"",IF($H$3="US",AA55/AB55*37/24/60/60,AA55/AB55/24/60/60))</f>
        <v/>
      </c>
      <c r="AJ55" s="48" t="str">
        <f aca="false">IF(AD55=0,"",IF(AF55=0,"",S55/R55))</f>
        <v/>
      </c>
      <c r="AK55" s="49" t="str">
        <f aca="false">IF(AD55=1,5%,"")</f>
        <v/>
      </c>
      <c r="AL55" s="49" t="str">
        <f aca="false">IF(AD55=1,(100*1.4)/(H55-I55)/100,"")</f>
        <v/>
      </c>
      <c r="AM55" s="49" t="str">
        <f aca="false">IF(AD55=1,IF(G55&gt;0,IF($H$3="US",0.1/AF55,(0.1*37)/AF55),0.1),"")</f>
        <v/>
      </c>
      <c r="AN55" s="49" t="str">
        <f aca="false">IF(AD55=1,SQRT(AK55*AK55+AL55*AL55+AM55*AM55),"")</f>
        <v/>
      </c>
      <c r="AO55" s="55"/>
    </row>
    <row r="56" customFormat="false" ht="19.35" hidden="false" customHeight="false" outlineLevel="0" collapsed="false">
      <c r="A56" s="26"/>
      <c r="B56" s="26"/>
      <c r="C56" s="27"/>
      <c r="D56" s="28"/>
      <c r="E56" s="27"/>
      <c r="F56" s="28"/>
      <c r="G56" s="29" t="str">
        <f aca="false">IF(OR(ISBLANK(C56),ISBLANK(D56),ISBLANK(E56),ISBLANK(F56)),"",(E56+F56)-(C56+D56))</f>
        <v/>
      </c>
      <c r="H56" s="30"/>
      <c r="I56" s="31"/>
      <c r="J56" s="32" t="n">
        <f aca="false">IF(N56="SST",0.314473,IF(N56="SLT",0.031243,IF(N56="LST",0.124228,IF(N56="LLT",0.010189,IF(N56="LST-OO",0.074671,IF(N56="LLT-OO",0.011965,IF(N56="LMT-OO",0.013497,IF(N56="HST",7.2954,IF(N56="HLT",0.60795)))))))))</f>
        <v>0</v>
      </c>
      <c r="K56" s="32" t="n">
        <f aca="false">IF(N56="SST",0.260619,IF(N56="SLT",0.02188,IF(N56="LST",0.040676,IF(N56="LLT",0.003372,IF(N56="LST-OO",0.037557,IF(N56="LLT-OO",0.002079,IF(N56="LMT-OO",0.012499,IF(N56="HST",0.004293,IF(N56="HLT",0.0003578)))))))))</f>
        <v>0</v>
      </c>
      <c r="L56" s="29" t="n">
        <f aca="false">IF(N56="SST",0.087,IF(N56="SLT",0.087,IF(N56="LST",0.12,IF(N56="LLT",0.12,IF(N56="LST-OO",0.12,IF(N56="LLT-OO",0.12,IF(N56="LMT-OO",0.12,IF(N56="HST",0.07,IF(N56="HLT",0.07)))))))))</f>
        <v>0</v>
      </c>
      <c r="M56" s="33" t="str">
        <f aca="false">IF(ISBLANK(N56),"",IF(N56="HST",J56+K56*((I56+H56)/2),IF(N56="HLT",J56+K56*((I56+H56)/2),J56+K56*LN((I56+H56)/2))))</f>
        <v/>
      </c>
      <c r="N56" s="31"/>
      <c r="O56" s="31"/>
      <c r="P56" s="34" t="n">
        <f aca="false">IF($H$3="US",IF(LEFT(N56,1)="S",IF(O56&lt;=4000,1,IF(O56&gt;4000,0.79+(6*O56/100000))),IF(LEFT(N56,1)="L",IF(O56&lt;=200,1,IF(O56&gt;200,1.005+(4.5526*O56/100000))),IF(LEFT(N56,1)="H",1))),IF($H$3="SI",IF(LEFT(N56,1)="S",IF(O56&lt;=1219.51,1,IF(O56&gt;1219.51,0.79+(6*(O56*3.28)/100000))),IF(LEFT(N56,1)="L",IF(O56&lt;=60.98,1,IF(O56&gt;60.98,1.005+(4.5526*(O56*3.28)/100000))),IF(LEFT(N56,1)="H",1)))))</f>
        <v>0</v>
      </c>
      <c r="Q56" s="35"/>
      <c r="R56" s="36" t="str">
        <f aca="false">IF(AF56&lt;0,0,IF($AD56=0,"Review",IF($H$3="US",(($H56-$I56-0.066667*($G56))/($G56*$M56)-($L56*$Q56))*$P56,(($H56-$I56-0.066667*($G56))/($G56*$M56)-($L56/8.696*$Q56))*$P56*37)))</f>
        <v>Review</v>
      </c>
      <c r="S56" s="37" t="str">
        <f aca="false">IF(R56="Review","",IF(R56=0,"",(SQRT(SUMSQ((5),(100*1.4/(H56-I56)),(100*IF($E$3="US",0.1,0.1*37)/R56)))/100)*R56))</f>
        <v/>
      </c>
      <c r="T56" s="38" t="str">
        <f aca="false">IF(R56="Review","",IF(R56=0,"",S56/R56))</f>
        <v/>
      </c>
      <c r="U56" s="39" t="n">
        <v>0.1814</v>
      </c>
      <c r="V56" s="40" t="n">
        <v>0.00096</v>
      </c>
      <c r="W56" s="41" t="e">
        <f aca="false">U56*G56</f>
        <v>#VALUE!</v>
      </c>
      <c r="X56" s="41" t="e">
        <f aca="false">EXP(-W56)</f>
        <v>#VALUE!</v>
      </c>
      <c r="Y56" s="41" t="e">
        <f aca="false">1-X56</f>
        <v>#VALUE!</v>
      </c>
      <c r="Z56" s="41" t="e">
        <f aca="false">1-(Y56/W56)</f>
        <v>#VALUE!</v>
      </c>
      <c r="AA56" s="41" t="e">
        <f aca="false">(R56*U56*V56)/Z56</f>
        <v>#VALUE!</v>
      </c>
      <c r="AB56" s="40" t="n">
        <v>0.01887</v>
      </c>
      <c r="AC56" s="42" t="s">
        <v>50</v>
      </c>
      <c r="AD56" s="43" t="b">
        <f aca="false">AND(NOT(ISBLANK(D56)),NOT(ISBLANK(F56)),NOT(ISBLANK(H56)),NOT(ISBLANK(I56)),NOT(ISBLANK(O56)),NOT(ISBLANK(Q56)),Q56&gt;=0,O56&gt;=0,H56&gt;=0,I56&gt;=0,G56&gt;0)</f>
        <v>0</v>
      </c>
      <c r="AE56" s="42" t="s">
        <v>51</v>
      </c>
      <c r="AF56" s="44" t="str">
        <f aca="false">IF($AD56=0,"Review",IF($H$3="US",(($H56-$I56-0.066667*($G56))/($G56*$M56)-($L56*$Q56))*$P56,(($H56-$I56-0.066667*($G56))/($G56*$M56)-($L56/8.696*$Q56))*$P56*37))</f>
        <v>Review</v>
      </c>
      <c r="AG56" s="45" t="str">
        <f aca="false">IF($AD56=0,"Review",IF($H$3="US",AA56/AB56*0.105*37,AA56/AB56))</f>
        <v>Review</v>
      </c>
      <c r="AH56" s="46" t="str">
        <f aca="false">IF($AD56=0,"",IF($H$3="US",AG56/60/60,AG56/24/60/60))</f>
        <v/>
      </c>
      <c r="AI56" s="47" t="str">
        <f aca="false">IF($AD56=0,"",IF($H$3="US",AA56/AB56*37/24/60/60,AA56/AB56/24/60/60))</f>
        <v/>
      </c>
      <c r="AJ56" s="48" t="str">
        <f aca="false">IF(AD56=0,"",IF(AF56=0,"",S56/R56))</f>
        <v/>
      </c>
      <c r="AK56" s="49" t="str">
        <f aca="false">IF(AD56=1,5%,"")</f>
        <v/>
      </c>
      <c r="AL56" s="49" t="str">
        <f aca="false">IF(AD56=1,(100*1.4)/(H56-I56)/100,"")</f>
        <v/>
      </c>
      <c r="AM56" s="49" t="str">
        <f aca="false">IF(AD56=1,IF(G56&gt;0,IF($H$3="US",0.1/AF56,(0.1*37)/AF56),0.1),"")</f>
        <v/>
      </c>
      <c r="AN56" s="49" t="str">
        <f aca="false">IF(AD56=1,SQRT(AK56*AK56+AL56*AL56+AM56*AM56),"")</f>
        <v/>
      </c>
      <c r="AO56" s="55"/>
    </row>
    <row r="57" customFormat="false" ht="19.35" hidden="false" customHeight="false" outlineLevel="0" collapsed="false">
      <c r="A57" s="26"/>
      <c r="B57" s="26"/>
      <c r="C57" s="27"/>
      <c r="D57" s="28"/>
      <c r="E57" s="27"/>
      <c r="F57" s="28"/>
      <c r="G57" s="29" t="str">
        <f aca="false">IF(OR(ISBLANK(C57),ISBLANK(D57),ISBLANK(E57),ISBLANK(F57)),"",(E57+F57)-(C57+D57))</f>
        <v/>
      </c>
      <c r="H57" s="30"/>
      <c r="I57" s="31"/>
      <c r="J57" s="32" t="n">
        <f aca="false">IF(N57="SST",0.314473,IF(N57="SLT",0.031243,IF(N57="LST",0.124228,IF(N57="LLT",0.010189,IF(N57="LST-OO",0.074671,IF(N57="LLT-OO",0.011965,IF(N57="LMT-OO",0.013497,IF(N57="HST",7.2954,IF(N57="HLT",0.60795)))))))))</f>
        <v>0</v>
      </c>
      <c r="K57" s="32" t="n">
        <f aca="false">IF(N57="SST",0.260619,IF(N57="SLT",0.02188,IF(N57="LST",0.040676,IF(N57="LLT",0.003372,IF(N57="LST-OO",0.037557,IF(N57="LLT-OO",0.002079,IF(N57="LMT-OO",0.012499,IF(N57="HST",0.004293,IF(N57="HLT",0.0003578)))))))))</f>
        <v>0</v>
      </c>
      <c r="L57" s="29" t="n">
        <f aca="false">IF(N57="SST",0.087,IF(N57="SLT",0.087,IF(N57="LST",0.12,IF(N57="LLT",0.12,IF(N57="LST-OO",0.12,IF(N57="LLT-OO",0.12,IF(N57="LMT-OO",0.12,IF(N57="HST",0.07,IF(N57="HLT",0.07)))))))))</f>
        <v>0</v>
      </c>
      <c r="M57" s="33" t="str">
        <f aca="false">IF(ISBLANK(N57),"",IF(N57="HST",J57+K57*((I57+H57)/2),IF(N57="HLT",J57+K57*((I57+H57)/2),J57+K57*LN((I57+H57)/2))))</f>
        <v/>
      </c>
      <c r="N57" s="31"/>
      <c r="O57" s="31"/>
      <c r="P57" s="34" t="n">
        <f aca="false">IF($H$3="US",IF(LEFT(N57,1)="S",IF(O57&lt;=4000,1,IF(O57&gt;4000,0.79+(6*O57/100000))),IF(LEFT(N57,1)="L",IF(O57&lt;=200,1,IF(O57&gt;200,1.005+(4.5526*O57/100000))),IF(LEFT(N57,1)="H",1))),IF($H$3="SI",IF(LEFT(N57,1)="S",IF(O57&lt;=1219.51,1,IF(O57&gt;1219.51,0.79+(6*(O57*3.28)/100000))),IF(LEFT(N57,1)="L",IF(O57&lt;=60.98,1,IF(O57&gt;60.98,1.005+(4.5526*(O57*3.28)/100000))),IF(LEFT(N57,1)="H",1)))))</f>
        <v>0</v>
      </c>
      <c r="Q57" s="35"/>
      <c r="R57" s="36" t="str">
        <f aca="false">IF(AF57&lt;0,0,IF($AD57=0,"Review",IF($H$3="US",(($H57-$I57-0.066667*($G57))/($G57*$M57)-($L57*$Q57))*$P57,(($H57-$I57-0.066667*($G57))/($G57*$M57)-($L57/8.696*$Q57))*$P57*37)))</f>
        <v>Review</v>
      </c>
      <c r="S57" s="37" t="str">
        <f aca="false">IF(R57="Review","",IF(R57=0,"",(SQRT(SUMSQ((5),(100*1.4/(H57-I57)),(100*IF($E$3="US",0.1,0.1*37)/R57)))/100)*R57))</f>
        <v/>
      </c>
      <c r="T57" s="38" t="str">
        <f aca="false">IF(R57="Review","",IF(R57=0,"",S57/R57))</f>
        <v/>
      </c>
      <c r="U57" s="39" t="n">
        <v>0.1814</v>
      </c>
      <c r="V57" s="40" t="n">
        <v>0.00096</v>
      </c>
      <c r="W57" s="41" t="e">
        <f aca="false">U57*G57</f>
        <v>#VALUE!</v>
      </c>
      <c r="X57" s="41" t="e">
        <f aca="false">EXP(-W57)</f>
        <v>#VALUE!</v>
      </c>
      <c r="Y57" s="41" t="e">
        <f aca="false">1-X57</f>
        <v>#VALUE!</v>
      </c>
      <c r="Z57" s="41" t="e">
        <f aca="false">1-(Y57/W57)</f>
        <v>#VALUE!</v>
      </c>
      <c r="AA57" s="41" t="e">
        <f aca="false">(R57*U57*V57)/Z57</f>
        <v>#VALUE!</v>
      </c>
      <c r="AB57" s="40" t="n">
        <v>0.01887</v>
      </c>
      <c r="AC57" s="42" t="s">
        <v>50</v>
      </c>
      <c r="AD57" s="43" t="b">
        <f aca="false">AND(NOT(ISBLANK(D57)),NOT(ISBLANK(F57)),NOT(ISBLANK(H57)),NOT(ISBLANK(I57)),NOT(ISBLANK(O57)),NOT(ISBLANK(Q57)),Q57&gt;=0,O57&gt;=0,H57&gt;=0,I57&gt;=0,G57&gt;0)</f>
        <v>0</v>
      </c>
      <c r="AE57" s="42" t="s">
        <v>51</v>
      </c>
      <c r="AF57" s="44" t="str">
        <f aca="false">IF($AD57=0,"Review",IF($H$3="US",(($H57-$I57-0.066667*($G57))/($G57*$M57)-($L57*$Q57))*$P57,(($H57-$I57-0.066667*($G57))/($G57*$M57)-($L57/8.696*$Q57))*$P57*37))</f>
        <v>Review</v>
      </c>
      <c r="AG57" s="45" t="str">
        <f aca="false">IF($AD57=0,"Review",IF($H$3="US",AA57/AB57*0.105*37,AA57/AB57))</f>
        <v>Review</v>
      </c>
      <c r="AH57" s="46" t="str">
        <f aca="false">IF($AD57=0,"",IF($H$3="US",AG57/60/60,AG57/24/60/60))</f>
        <v/>
      </c>
      <c r="AI57" s="47" t="str">
        <f aca="false">IF($AD57=0,"",IF($H$3="US",AA57/AB57*37/24/60/60,AA57/AB57/24/60/60))</f>
        <v/>
      </c>
      <c r="AJ57" s="48" t="str">
        <f aca="false">IF(AD57=0,"",IF(AF57=0,"",S57/R57))</f>
        <v/>
      </c>
      <c r="AK57" s="49" t="str">
        <f aca="false">IF(AD57=1,5%,"")</f>
        <v/>
      </c>
      <c r="AL57" s="49" t="str">
        <f aca="false">IF(AD57=1,(100*1.4)/(H57-I57)/100,"")</f>
        <v/>
      </c>
      <c r="AM57" s="49" t="str">
        <f aca="false">IF(AD57=1,IF(G57&gt;0,IF($H$3="US",0.1/AF57,(0.1*37)/AF57),0.1),"")</f>
        <v/>
      </c>
      <c r="AN57" s="49" t="str">
        <f aca="false">IF(AD57=1,SQRT(AK57*AK57+AL57*AL57+AM57*AM57),"")</f>
        <v/>
      </c>
      <c r="AO57" s="55"/>
    </row>
    <row r="58" customFormat="false" ht="19.35" hidden="false" customHeight="false" outlineLevel="0" collapsed="false">
      <c r="A58" s="26"/>
      <c r="B58" s="26"/>
      <c r="C58" s="27"/>
      <c r="D58" s="28"/>
      <c r="E58" s="27"/>
      <c r="F58" s="28"/>
      <c r="G58" s="29" t="str">
        <f aca="false">IF(OR(ISBLANK(C58),ISBLANK(D58),ISBLANK(E58),ISBLANK(F58)),"",(E58+F58)-(C58+D58))</f>
        <v/>
      </c>
      <c r="H58" s="30"/>
      <c r="I58" s="31"/>
      <c r="J58" s="32" t="n">
        <f aca="false">IF(N58="SST",0.314473,IF(N58="SLT",0.031243,IF(N58="LST",0.124228,IF(N58="LLT",0.010189,IF(N58="LST-OO",0.074671,IF(N58="LLT-OO",0.011965,IF(N58="LMT-OO",0.013497,IF(N58="HST",7.2954,IF(N58="HLT",0.60795)))))))))</f>
        <v>0</v>
      </c>
      <c r="K58" s="32" t="n">
        <f aca="false">IF(N58="SST",0.260619,IF(N58="SLT",0.02188,IF(N58="LST",0.040676,IF(N58="LLT",0.003372,IF(N58="LST-OO",0.037557,IF(N58="LLT-OO",0.002079,IF(N58="LMT-OO",0.012499,IF(N58="HST",0.004293,IF(N58="HLT",0.0003578)))))))))</f>
        <v>0</v>
      </c>
      <c r="L58" s="29" t="n">
        <f aca="false">IF(N58="SST",0.087,IF(N58="SLT",0.087,IF(N58="LST",0.12,IF(N58="LLT",0.12,IF(N58="LST-OO",0.12,IF(N58="LLT-OO",0.12,IF(N58="LMT-OO",0.12,IF(N58="HST",0.07,IF(N58="HLT",0.07)))))))))</f>
        <v>0</v>
      </c>
      <c r="M58" s="33" t="str">
        <f aca="false">IF(ISBLANK(N58),"",IF(N58="HST",J58+K58*((I58+H58)/2),IF(N58="HLT",J58+K58*((I58+H58)/2),J58+K58*LN((I58+H58)/2))))</f>
        <v/>
      </c>
      <c r="N58" s="31"/>
      <c r="O58" s="31"/>
      <c r="P58" s="34" t="n">
        <f aca="false">IF($H$3="US",IF(LEFT(N58,1)="S",IF(O58&lt;=4000,1,IF(O58&gt;4000,0.79+(6*O58/100000))),IF(LEFT(N58,1)="L",IF(O58&lt;=200,1,IF(O58&gt;200,1.005+(4.5526*O58/100000))),IF(LEFT(N58,1)="H",1))),IF($H$3="SI",IF(LEFT(N58,1)="S",IF(O58&lt;=1219.51,1,IF(O58&gt;1219.51,0.79+(6*(O58*3.28)/100000))),IF(LEFT(N58,1)="L",IF(O58&lt;=60.98,1,IF(O58&gt;60.98,1.005+(4.5526*(O58*3.28)/100000))),IF(LEFT(N58,1)="H",1)))))</f>
        <v>0</v>
      </c>
      <c r="Q58" s="35"/>
      <c r="R58" s="36" t="str">
        <f aca="false">IF(AF58&lt;0,0,IF($AD58=0,"Review",IF($H$3="US",(($H58-$I58-0.066667*($G58))/($G58*$M58)-($L58*$Q58))*$P58,(($H58-$I58-0.066667*($G58))/($G58*$M58)-($L58/8.696*$Q58))*$P58*37)))</f>
        <v>Review</v>
      </c>
      <c r="S58" s="37" t="str">
        <f aca="false">IF(R58="Review","",IF(R58=0,"",(SQRT(SUMSQ((5),(100*1.4/(H58-I58)),(100*IF($E$3="US",0.1,0.1*37)/R58)))/100)*R58))</f>
        <v/>
      </c>
      <c r="T58" s="38" t="str">
        <f aca="false">IF(R58="Review","",IF(R58=0,"",S58/R58))</f>
        <v/>
      </c>
      <c r="U58" s="39" t="n">
        <v>0.1814</v>
      </c>
      <c r="V58" s="40" t="n">
        <v>0.00096</v>
      </c>
      <c r="W58" s="41" t="e">
        <f aca="false">U58*G58</f>
        <v>#VALUE!</v>
      </c>
      <c r="X58" s="41" t="e">
        <f aca="false">EXP(-W58)</f>
        <v>#VALUE!</v>
      </c>
      <c r="Y58" s="41" t="e">
        <f aca="false">1-X58</f>
        <v>#VALUE!</v>
      </c>
      <c r="Z58" s="41" t="e">
        <f aca="false">1-(Y58/W58)</f>
        <v>#VALUE!</v>
      </c>
      <c r="AA58" s="41" t="e">
        <f aca="false">(R58*U58*V58)/Z58</f>
        <v>#VALUE!</v>
      </c>
      <c r="AB58" s="40" t="n">
        <v>0.01887</v>
      </c>
      <c r="AC58" s="42" t="s">
        <v>50</v>
      </c>
      <c r="AD58" s="43" t="b">
        <f aca="false">AND(NOT(ISBLANK(D58)),NOT(ISBLANK(F58)),NOT(ISBLANK(H58)),NOT(ISBLANK(I58)),NOT(ISBLANK(O58)),NOT(ISBLANK(Q58)),Q58&gt;=0,O58&gt;=0,H58&gt;=0,I58&gt;=0,G58&gt;0)</f>
        <v>0</v>
      </c>
      <c r="AE58" s="42" t="s">
        <v>51</v>
      </c>
      <c r="AF58" s="44" t="str">
        <f aca="false">IF($AD58=0,"Review",IF($H$3="US",(($H58-$I58-0.066667*($G58))/($G58*$M58)-($L58*$Q58))*$P58,(($H58-$I58-0.066667*($G58))/($G58*$M58)-($L58/8.696*$Q58))*$P58*37))</f>
        <v>Review</v>
      </c>
      <c r="AG58" s="45" t="str">
        <f aca="false">IF($AD58=0,"Review",IF($H$3="US",AA58/AB58*0.105*37,AA58/AB58))</f>
        <v>Review</v>
      </c>
      <c r="AH58" s="46" t="str">
        <f aca="false">IF($AD58=0,"",IF($H$3="US",AG58/60/60,AG58/24/60/60))</f>
        <v/>
      </c>
      <c r="AI58" s="47" t="str">
        <f aca="false">IF($AD58=0,"",IF($H$3="US",AA58/AB58*37/24/60/60,AA58/AB58/24/60/60))</f>
        <v/>
      </c>
      <c r="AJ58" s="48" t="str">
        <f aca="false">IF(AD58=0,"",IF(AF58=0,"",S58/R58))</f>
        <v/>
      </c>
      <c r="AK58" s="49" t="str">
        <f aca="false">IF(AD58=1,5%,"")</f>
        <v/>
      </c>
      <c r="AL58" s="49" t="str">
        <f aca="false">IF(AD58=1,(100*1.4)/(H58-I58)/100,"")</f>
        <v/>
      </c>
      <c r="AM58" s="49" t="str">
        <f aca="false">IF(AD58=1,IF(G58&gt;0,IF($H$3="US",0.1/AF58,(0.1*37)/AF58),0.1),"")</f>
        <v/>
      </c>
      <c r="AN58" s="49" t="str">
        <f aca="false">IF(AD58=1,SQRT(AK58*AK58+AL58*AL58+AM58*AM58),"")</f>
        <v/>
      </c>
      <c r="AO58" s="55"/>
    </row>
    <row r="59" customFormat="false" ht="19.35" hidden="false" customHeight="false" outlineLevel="0" collapsed="false">
      <c r="A59" s="26"/>
      <c r="B59" s="26"/>
      <c r="C59" s="27"/>
      <c r="D59" s="28"/>
      <c r="E59" s="27"/>
      <c r="F59" s="28"/>
      <c r="G59" s="29" t="str">
        <f aca="false">IF(OR(ISBLANK(C59),ISBLANK(D59),ISBLANK(E59),ISBLANK(F59)),"",(E59+F59)-(C59+D59))</f>
        <v/>
      </c>
      <c r="H59" s="30"/>
      <c r="I59" s="31"/>
      <c r="J59" s="32" t="n">
        <f aca="false">IF(N59="SST",0.314473,IF(N59="SLT",0.031243,IF(N59="LST",0.124228,IF(N59="LLT",0.010189,IF(N59="LST-OO",0.074671,IF(N59="LLT-OO",0.011965,IF(N59="LMT-OO",0.013497,IF(N59="HST",7.2954,IF(N59="HLT",0.60795)))))))))</f>
        <v>0</v>
      </c>
      <c r="K59" s="32" t="n">
        <f aca="false">IF(N59="SST",0.260619,IF(N59="SLT",0.02188,IF(N59="LST",0.040676,IF(N59="LLT",0.003372,IF(N59="LST-OO",0.037557,IF(N59="LLT-OO",0.002079,IF(N59="LMT-OO",0.012499,IF(N59="HST",0.004293,IF(N59="HLT",0.0003578)))))))))</f>
        <v>0</v>
      </c>
      <c r="L59" s="29" t="n">
        <f aca="false">IF(N59="SST",0.087,IF(N59="SLT",0.087,IF(N59="LST",0.12,IF(N59="LLT",0.12,IF(N59="LST-OO",0.12,IF(N59="LLT-OO",0.12,IF(N59="LMT-OO",0.12,IF(N59="HST",0.07,IF(N59="HLT",0.07)))))))))</f>
        <v>0</v>
      </c>
      <c r="M59" s="33" t="str">
        <f aca="false">IF(ISBLANK(N59),"",IF(N59="HST",J59+K59*((I59+H59)/2),IF(N59="HLT",J59+K59*((I59+H59)/2),J59+K59*LN((I59+H59)/2))))</f>
        <v/>
      </c>
      <c r="N59" s="31"/>
      <c r="O59" s="31"/>
      <c r="P59" s="34" t="n">
        <f aca="false">IF($H$3="US",IF(LEFT(N59,1)="S",IF(O59&lt;=4000,1,IF(O59&gt;4000,0.79+(6*O59/100000))),IF(LEFT(N59,1)="L",IF(O59&lt;=200,1,IF(O59&gt;200,1.005+(4.5526*O59/100000))),IF(LEFT(N59,1)="H",1))),IF($H$3="SI",IF(LEFT(N59,1)="S",IF(O59&lt;=1219.51,1,IF(O59&gt;1219.51,0.79+(6*(O59*3.28)/100000))),IF(LEFT(N59,1)="L",IF(O59&lt;=60.98,1,IF(O59&gt;60.98,1.005+(4.5526*(O59*3.28)/100000))),IF(LEFT(N59,1)="H",1)))))</f>
        <v>0</v>
      </c>
      <c r="Q59" s="35"/>
      <c r="R59" s="36" t="str">
        <f aca="false">IF(AF59&lt;0,0,IF($AD59=0,"Review",IF($H$3="US",(($H59-$I59-0.066667*($G59))/($G59*$M59)-($L59*$Q59))*$P59,(($H59-$I59-0.066667*($G59))/($G59*$M59)-($L59/8.696*$Q59))*$P59*37)))</f>
        <v>Review</v>
      </c>
      <c r="S59" s="37" t="str">
        <f aca="false">IF(R59="Review","",IF(R59=0,"",(SQRT(SUMSQ((5),(100*1.4/(H59-I59)),(100*IF($E$3="US",0.1,0.1*37)/R59)))/100)*R59))</f>
        <v/>
      </c>
      <c r="T59" s="38" t="str">
        <f aca="false">IF(R59="Review","",IF(R59=0,"",S59/R59))</f>
        <v/>
      </c>
      <c r="U59" s="39" t="n">
        <v>0.1814</v>
      </c>
      <c r="V59" s="40" t="n">
        <v>0.00096</v>
      </c>
      <c r="W59" s="41" t="e">
        <f aca="false">U59*G59</f>
        <v>#VALUE!</v>
      </c>
      <c r="X59" s="41" t="e">
        <f aca="false">EXP(-W59)</f>
        <v>#VALUE!</v>
      </c>
      <c r="Y59" s="41" t="e">
        <f aca="false">1-X59</f>
        <v>#VALUE!</v>
      </c>
      <c r="Z59" s="41" t="e">
        <f aca="false">1-(Y59/W59)</f>
        <v>#VALUE!</v>
      </c>
      <c r="AA59" s="41" t="e">
        <f aca="false">(R59*U59*V59)/Z59</f>
        <v>#VALUE!</v>
      </c>
      <c r="AB59" s="40" t="n">
        <v>0.01887</v>
      </c>
      <c r="AC59" s="42" t="s">
        <v>50</v>
      </c>
      <c r="AD59" s="43" t="b">
        <f aca="false">AND(NOT(ISBLANK(D59)),NOT(ISBLANK(F59)),NOT(ISBLANK(H59)),NOT(ISBLANK(I59)),NOT(ISBLANK(O59)),NOT(ISBLANK(Q59)),Q59&gt;=0,O59&gt;=0,H59&gt;=0,I59&gt;=0,G59&gt;0)</f>
        <v>0</v>
      </c>
      <c r="AE59" s="42" t="s">
        <v>51</v>
      </c>
      <c r="AF59" s="44" t="str">
        <f aca="false">IF($AD59=0,"Review",IF($H$3="US",(($H59-$I59-0.066667*($G59))/($G59*$M59)-($L59*$Q59))*$P59,(($H59-$I59-0.066667*($G59))/($G59*$M59)-($L59/8.696*$Q59))*$P59*37))</f>
        <v>Review</v>
      </c>
      <c r="AG59" s="45" t="str">
        <f aca="false">IF($AD59=0,"Review",IF($H$3="US",AA59/AB59*0.105*37,AA59/AB59))</f>
        <v>Review</v>
      </c>
      <c r="AH59" s="46" t="str">
        <f aca="false">IF($AD59=0,"",IF($H$3="US",AG59/60/60,AG59/24/60/60))</f>
        <v/>
      </c>
      <c r="AI59" s="47" t="str">
        <f aca="false">IF($AD59=0,"",IF($H$3="US",AA59/AB59*37/24/60/60,AA59/AB59/24/60/60))</f>
        <v/>
      </c>
      <c r="AJ59" s="48" t="str">
        <f aca="false">IF(AD59=0,"",IF(AF59=0,"",S59/R59))</f>
        <v/>
      </c>
      <c r="AK59" s="49" t="str">
        <f aca="false">IF(AD59=1,5%,"")</f>
        <v/>
      </c>
      <c r="AL59" s="49" t="str">
        <f aca="false">IF(AD59=1,(100*1.4)/(H59-I59)/100,"")</f>
        <v/>
      </c>
      <c r="AM59" s="49" t="str">
        <f aca="false">IF(AD59=1,IF(G59&gt;0,IF($H$3="US",0.1/AF59,(0.1*37)/AF59),0.1),"")</f>
        <v/>
      </c>
      <c r="AN59" s="49" t="str">
        <f aca="false">IF(AD59=1,SQRT(AK59*AK59+AL59*AL59+AM59*AM59),"")</f>
        <v/>
      </c>
      <c r="AO59" s="55"/>
    </row>
    <row r="60" customFormat="false" ht="19.35" hidden="false" customHeight="false" outlineLevel="0" collapsed="false">
      <c r="A60" s="26"/>
      <c r="B60" s="26"/>
      <c r="C60" s="27"/>
      <c r="D60" s="28"/>
      <c r="E60" s="27"/>
      <c r="F60" s="28"/>
      <c r="G60" s="29" t="str">
        <f aca="false">IF(OR(ISBLANK(C60),ISBLANK(D60),ISBLANK(E60),ISBLANK(F60)),"",(E60+F60)-(C60+D60))</f>
        <v/>
      </c>
      <c r="H60" s="30"/>
      <c r="I60" s="31"/>
      <c r="J60" s="32" t="n">
        <f aca="false">IF(N60="SST",0.314473,IF(N60="SLT",0.031243,IF(N60="LST",0.124228,IF(N60="LLT",0.010189,IF(N60="LST-OO",0.074671,IF(N60="LLT-OO",0.011965,IF(N60="LMT-OO",0.013497,IF(N60="HST",7.2954,IF(N60="HLT",0.60795)))))))))</f>
        <v>0</v>
      </c>
      <c r="K60" s="32" t="n">
        <f aca="false">IF(N60="SST",0.260619,IF(N60="SLT",0.02188,IF(N60="LST",0.040676,IF(N60="LLT",0.003372,IF(N60="LST-OO",0.037557,IF(N60="LLT-OO",0.002079,IF(N60="LMT-OO",0.012499,IF(N60="HST",0.004293,IF(N60="HLT",0.0003578)))))))))</f>
        <v>0</v>
      </c>
      <c r="L60" s="29" t="n">
        <f aca="false">IF(N60="SST",0.087,IF(N60="SLT",0.087,IF(N60="LST",0.12,IF(N60="LLT",0.12,IF(N60="LST-OO",0.12,IF(N60="LLT-OO",0.12,IF(N60="LMT-OO",0.12,IF(N60="HST",0.07,IF(N60="HLT",0.07)))))))))</f>
        <v>0</v>
      </c>
      <c r="M60" s="33" t="str">
        <f aca="false">IF(ISBLANK(N60),"",IF(N60="HST",J60+K60*((I60+H60)/2),IF(N60="HLT",J60+K60*((I60+H60)/2),J60+K60*LN((I60+H60)/2))))</f>
        <v/>
      </c>
      <c r="N60" s="31"/>
      <c r="O60" s="31"/>
      <c r="P60" s="34" t="n">
        <f aca="false">IF($H$3="US",IF(LEFT(N60,1)="S",IF(O60&lt;=4000,1,IF(O60&gt;4000,0.79+(6*O60/100000))),IF(LEFT(N60,1)="L",IF(O60&lt;=200,1,IF(O60&gt;200,1.005+(4.5526*O60/100000))),IF(LEFT(N60,1)="H",1))),IF($H$3="SI",IF(LEFT(N60,1)="S",IF(O60&lt;=1219.51,1,IF(O60&gt;1219.51,0.79+(6*(O60*3.28)/100000))),IF(LEFT(N60,1)="L",IF(O60&lt;=60.98,1,IF(O60&gt;60.98,1.005+(4.5526*(O60*3.28)/100000))),IF(LEFT(N60,1)="H",1)))))</f>
        <v>0</v>
      </c>
      <c r="Q60" s="35"/>
      <c r="R60" s="36" t="str">
        <f aca="false">IF(AF60&lt;0,0,IF($AD60=0,"Review",IF($H$3="US",(($H60-$I60-0.066667*($G60))/($G60*$M60)-($L60*$Q60))*$P60,(($H60-$I60-0.066667*($G60))/($G60*$M60)-($L60/8.696*$Q60))*$P60*37)))</f>
        <v>Review</v>
      </c>
      <c r="S60" s="37" t="str">
        <f aca="false">IF(R60="Review","",IF(R60=0,"",(SQRT(SUMSQ((5),(100*1.4/(H60-I60)),(100*IF($E$3="US",0.1,0.1*37)/R60)))/100)*R60))</f>
        <v/>
      </c>
      <c r="T60" s="38" t="str">
        <f aca="false">IF(R60="Review","",IF(R60=0,"",S60/R60))</f>
        <v/>
      </c>
      <c r="U60" s="39" t="n">
        <v>0.1814</v>
      </c>
      <c r="V60" s="40" t="n">
        <v>0.00096</v>
      </c>
      <c r="W60" s="41" t="e">
        <f aca="false">U60*G60</f>
        <v>#VALUE!</v>
      </c>
      <c r="X60" s="41" t="e">
        <f aca="false">EXP(-W60)</f>
        <v>#VALUE!</v>
      </c>
      <c r="Y60" s="41" t="e">
        <f aca="false">1-X60</f>
        <v>#VALUE!</v>
      </c>
      <c r="Z60" s="41" t="e">
        <f aca="false">1-(Y60/W60)</f>
        <v>#VALUE!</v>
      </c>
      <c r="AA60" s="41" t="e">
        <f aca="false">(R60*U60*V60)/Z60</f>
        <v>#VALUE!</v>
      </c>
      <c r="AB60" s="40" t="n">
        <v>0.01887</v>
      </c>
      <c r="AC60" s="42" t="s">
        <v>50</v>
      </c>
      <c r="AD60" s="43" t="b">
        <f aca="false">AND(NOT(ISBLANK(D60)),NOT(ISBLANK(F60)),NOT(ISBLANK(H60)),NOT(ISBLANK(I60)),NOT(ISBLANK(O60)),NOT(ISBLANK(Q60)),Q60&gt;=0,O60&gt;=0,H60&gt;=0,I60&gt;=0,G60&gt;0)</f>
        <v>0</v>
      </c>
      <c r="AE60" s="42" t="s">
        <v>51</v>
      </c>
      <c r="AF60" s="44" t="str">
        <f aca="false">IF($AD60=0,"Review",IF($H$3="US",(($H60-$I60-0.066667*($G60))/($G60*$M60)-($L60*$Q60))*$P60,(($H60-$I60-0.066667*($G60))/($G60*$M60)-($L60/8.696*$Q60))*$P60*37))</f>
        <v>Review</v>
      </c>
      <c r="AG60" s="45" t="str">
        <f aca="false">IF($AD60=0,"Review",IF($H$3="US",AA60/AB60*0.105*37,AA60/AB60))</f>
        <v>Review</v>
      </c>
      <c r="AH60" s="46" t="str">
        <f aca="false">IF($AD60=0,"",IF($H$3="US",AG60/60/60,AG60/24/60/60))</f>
        <v/>
      </c>
      <c r="AI60" s="47" t="str">
        <f aca="false">IF($AD60=0,"",IF($H$3="US",AA60/AB60*37/24/60/60,AA60/AB60/24/60/60))</f>
        <v/>
      </c>
      <c r="AJ60" s="48" t="str">
        <f aca="false">IF(AD60=0,"",IF(AF60=0,"",S60/R60))</f>
        <v/>
      </c>
      <c r="AK60" s="49" t="str">
        <f aca="false">IF(AD60=1,5%,"")</f>
        <v/>
      </c>
      <c r="AL60" s="49" t="str">
        <f aca="false">IF(AD60=1,(100*1.4)/(H60-I60)/100,"")</f>
        <v/>
      </c>
      <c r="AM60" s="49" t="str">
        <f aca="false">IF(AD60=1,IF(G60&gt;0,IF($H$3="US",0.1/AF60,(0.1*37)/AF60),0.1),"")</f>
        <v/>
      </c>
      <c r="AN60" s="49" t="str">
        <f aca="false">IF(AD60=1,SQRT(AK60*AK60+AL60*AL60+AM60*AM60),"")</f>
        <v/>
      </c>
      <c r="AO60" s="55"/>
    </row>
    <row r="61" customFormat="false" ht="19.35" hidden="false" customHeight="false" outlineLevel="0" collapsed="false">
      <c r="A61" s="26"/>
      <c r="B61" s="26"/>
      <c r="C61" s="27"/>
      <c r="D61" s="28"/>
      <c r="E61" s="27"/>
      <c r="F61" s="28"/>
      <c r="G61" s="29" t="str">
        <f aca="false">IF(OR(ISBLANK(C61),ISBLANK(D61),ISBLANK(E61),ISBLANK(F61)),"",(E61+F61)-(C61+D61))</f>
        <v/>
      </c>
      <c r="H61" s="30"/>
      <c r="I61" s="31"/>
      <c r="J61" s="32" t="n">
        <f aca="false">IF(N61="SST",0.314473,IF(N61="SLT",0.031243,IF(N61="LST",0.124228,IF(N61="LLT",0.010189,IF(N61="LST-OO",0.074671,IF(N61="LLT-OO",0.011965,IF(N61="LMT-OO",0.013497,IF(N61="HST",7.2954,IF(N61="HLT",0.60795)))))))))</f>
        <v>0</v>
      </c>
      <c r="K61" s="32" t="n">
        <f aca="false">IF(N61="SST",0.260619,IF(N61="SLT",0.02188,IF(N61="LST",0.040676,IF(N61="LLT",0.003372,IF(N61="LST-OO",0.037557,IF(N61="LLT-OO",0.002079,IF(N61="LMT-OO",0.012499,IF(N61="HST",0.004293,IF(N61="HLT",0.0003578)))))))))</f>
        <v>0</v>
      </c>
      <c r="L61" s="29" t="n">
        <f aca="false">IF(N61="SST",0.087,IF(N61="SLT",0.087,IF(N61="LST",0.12,IF(N61="LLT",0.12,IF(N61="LST-OO",0.12,IF(N61="LLT-OO",0.12,IF(N61="LMT-OO",0.12,IF(N61="HST",0.07,IF(N61="HLT",0.07)))))))))</f>
        <v>0</v>
      </c>
      <c r="M61" s="33" t="str">
        <f aca="false">IF(ISBLANK(N61),"",IF(N61="HST",J61+K61*((I61+H61)/2),IF(N61="HLT",J61+K61*((I61+H61)/2),J61+K61*LN((I61+H61)/2))))</f>
        <v/>
      </c>
      <c r="N61" s="31"/>
      <c r="O61" s="31"/>
      <c r="P61" s="34" t="n">
        <f aca="false">IF($H$3="US",IF(LEFT(N61,1)="S",IF(O61&lt;=4000,1,IF(O61&gt;4000,0.79+(6*O61/100000))),IF(LEFT(N61,1)="L",IF(O61&lt;=200,1,IF(O61&gt;200,1.005+(4.5526*O61/100000))),IF(LEFT(N61,1)="H",1))),IF($H$3="SI",IF(LEFT(N61,1)="S",IF(O61&lt;=1219.51,1,IF(O61&gt;1219.51,0.79+(6*(O61*3.28)/100000))),IF(LEFT(N61,1)="L",IF(O61&lt;=60.98,1,IF(O61&gt;60.98,1.005+(4.5526*(O61*3.28)/100000))),IF(LEFT(N61,1)="H",1)))))</f>
        <v>0</v>
      </c>
      <c r="Q61" s="35"/>
      <c r="R61" s="36" t="str">
        <f aca="false">IF(AF61&lt;0,0,IF($AD61=0,"Review",IF($H$3="US",(($H61-$I61-0.066667*($G61))/($G61*$M61)-($L61*$Q61))*$P61,(($H61-$I61-0.066667*($G61))/($G61*$M61)-($L61/8.696*$Q61))*$P61*37)))</f>
        <v>Review</v>
      </c>
      <c r="S61" s="37" t="str">
        <f aca="false">IF(R61="Review","",IF(R61=0,"",(SQRT(SUMSQ((5),(100*1.4/(H61-I61)),(100*IF($E$3="US",0.1,0.1*37)/R61)))/100)*R61))</f>
        <v/>
      </c>
      <c r="T61" s="38" t="str">
        <f aca="false">IF(R61="Review","",IF(R61=0,"",S61/R61))</f>
        <v/>
      </c>
      <c r="U61" s="39" t="n">
        <v>0.1814</v>
      </c>
      <c r="V61" s="40" t="n">
        <v>0.00096</v>
      </c>
      <c r="W61" s="41" t="e">
        <f aca="false">U61*G61</f>
        <v>#VALUE!</v>
      </c>
      <c r="X61" s="41" t="e">
        <f aca="false">EXP(-W61)</f>
        <v>#VALUE!</v>
      </c>
      <c r="Y61" s="41" t="e">
        <f aca="false">1-X61</f>
        <v>#VALUE!</v>
      </c>
      <c r="Z61" s="41" t="e">
        <f aca="false">1-(Y61/W61)</f>
        <v>#VALUE!</v>
      </c>
      <c r="AA61" s="41" t="e">
        <f aca="false">(R61*U61*V61)/Z61</f>
        <v>#VALUE!</v>
      </c>
      <c r="AB61" s="40" t="n">
        <v>0.01887</v>
      </c>
      <c r="AC61" s="42" t="s">
        <v>50</v>
      </c>
      <c r="AD61" s="43" t="b">
        <f aca="false">AND(NOT(ISBLANK(D61)),NOT(ISBLANK(F61)),NOT(ISBLANK(H61)),NOT(ISBLANK(I61)),NOT(ISBLANK(O61)),NOT(ISBLANK(Q61)),Q61&gt;=0,O61&gt;=0,H61&gt;=0,I61&gt;=0,G61&gt;0)</f>
        <v>0</v>
      </c>
      <c r="AE61" s="42" t="s">
        <v>51</v>
      </c>
      <c r="AF61" s="44" t="str">
        <f aca="false">IF($AD61=0,"Review",IF($H$3="US",(($H61-$I61-0.066667*($G61))/($G61*$M61)-($L61*$Q61))*$P61,(($H61-$I61-0.066667*($G61))/($G61*$M61)-($L61/8.696*$Q61))*$P61*37))</f>
        <v>Review</v>
      </c>
      <c r="AG61" s="45" t="str">
        <f aca="false">IF($AD61=0,"Review",IF($H$3="US",AA61/AB61*0.105*37,AA61/AB61))</f>
        <v>Review</v>
      </c>
      <c r="AH61" s="46" t="str">
        <f aca="false">IF($AD61=0,"",IF($H$3="US",AG61/60/60,AG61/24/60/60))</f>
        <v/>
      </c>
      <c r="AI61" s="47" t="str">
        <f aca="false">IF($AD61=0,"",IF($H$3="US",AA61/AB61*37/24/60/60,AA61/AB61/24/60/60))</f>
        <v/>
      </c>
      <c r="AJ61" s="48" t="str">
        <f aca="false">IF(AD61=0,"",IF(AF61=0,"",S61/R61))</f>
        <v/>
      </c>
      <c r="AK61" s="49" t="str">
        <f aca="false">IF(AD61=1,5%,"")</f>
        <v/>
      </c>
      <c r="AL61" s="49" t="str">
        <f aca="false">IF(AD61=1,(100*1.4)/(H61-I61)/100,"")</f>
        <v/>
      </c>
      <c r="AM61" s="49" t="str">
        <f aca="false">IF(AD61=1,IF(G61&gt;0,IF($H$3="US",0.1/AF61,(0.1*37)/AF61),0.1),"")</f>
        <v/>
      </c>
      <c r="AN61" s="49" t="str">
        <f aca="false">IF(AD61=1,SQRT(AK61*AK61+AL61*AL61+AM61*AM61),"")</f>
        <v/>
      </c>
      <c r="AO61" s="55"/>
    </row>
    <row r="62" customFormat="false" ht="19.35" hidden="false" customHeight="false" outlineLevel="0" collapsed="false">
      <c r="A62" s="26"/>
      <c r="B62" s="26"/>
      <c r="C62" s="27"/>
      <c r="D62" s="28"/>
      <c r="E62" s="27"/>
      <c r="F62" s="28"/>
      <c r="G62" s="29" t="str">
        <f aca="false">IF(OR(ISBLANK(C62),ISBLANK(D62),ISBLANK(E62),ISBLANK(F62)),"",(E62+F62)-(C62+D62))</f>
        <v/>
      </c>
      <c r="H62" s="30"/>
      <c r="I62" s="31"/>
      <c r="J62" s="32" t="n">
        <f aca="false">IF(N62="SST",0.314473,IF(N62="SLT",0.031243,IF(N62="LST",0.124228,IF(N62="LLT",0.010189,IF(N62="LST-OO",0.074671,IF(N62="LLT-OO",0.011965,IF(N62="LMT-OO",0.013497,IF(N62="HST",7.2954,IF(N62="HLT",0.60795)))))))))</f>
        <v>0</v>
      </c>
      <c r="K62" s="32" t="n">
        <f aca="false">IF(N62="SST",0.260619,IF(N62="SLT",0.02188,IF(N62="LST",0.040676,IF(N62="LLT",0.003372,IF(N62="LST-OO",0.037557,IF(N62="LLT-OO",0.002079,IF(N62="LMT-OO",0.012499,IF(N62="HST",0.004293,IF(N62="HLT",0.0003578)))))))))</f>
        <v>0</v>
      </c>
      <c r="L62" s="29" t="n">
        <f aca="false">IF(N62="SST",0.087,IF(N62="SLT",0.087,IF(N62="LST",0.12,IF(N62="LLT",0.12,IF(N62="LST-OO",0.12,IF(N62="LLT-OO",0.12,IF(N62="LMT-OO",0.12,IF(N62="HST",0.07,IF(N62="HLT",0.07)))))))))</f>
        <v>0</v>
      </c>
      <c r="M62" s="33" t="str">
        <f aca="false">IF(ISBLANK(N62),"",IF(N62="HST",J62+K62*((I62+H62)/2),IF(N62="HLT",J62+K62*((I62+H62)/2),J62+K62*LN((I62+H62)/2))))</f>
        <v/>
      </c>
      <c r="N62" s="31"/>
      <c r="O62" s="31"/>
      <c r="P62" s="34" t="n">
        <f aca="false">IF($H$3="US",IF(LEFT(N62,1)="S",IF(O62&lt;=4000,1,IF(O62&gt;4000,0.79+(6*O62/100000))),IF(LEFT(N62,1)="L",IF(O62&lt;=200,1,IF(O62&gt;200,1.005+(4.5526*O62/100000))),IF(LEFT(N62,1)="H",1))),IF($H$3="SI",IF(LEFT(N62,1)="S",IF(O62&lt;=1219.51,1,IF(O62&gt;1219.51,0.79+(6*(O62*3.28)/100000))),IF(LEFT(N62,1)="L",IF(O62&lt;=60.98,1,IF(O62&gt;60.98,1.005+(4.5526*(O62*3.28)/100000))),IF(LEFT(N62,1)="H",1)))))</f>
        <v>0</v>
      </c>
      <c r="Q62" s="35"/>
      <c r="R62" s="36" t="str">
        <f aca="false">IF(AF62&lt;0,0,IF($AD62=0,"Review",IF($H$3="US",(($H62-$I62-0.066667*($G62))/($G62*$M62)-($L62*$Q62))*$P62,(($H62-$I62-0.066667*($G62))/($G62*$M62)-($L62/8.696*$Q62))*$P62*37)))</f>
        <v>Review</v>
      </c>
      <c r="S62" s="37" t="str">
        <f aca="false">IF(R62="Review","",IF(R62=0,"",(SQRT(SUMSQ((5),(100*1.4/(H62-I62)),(100*IF($E$3="US",0.1,0.1*37)/R62)))/100)*R62))</f>
        <v/>
      </c>
      <c r="T62" s="38" t="str">
        <f aca="false">IF(R62="Review","",IF(R62=0,"",S62/R62))</f>
        <v/>
      </c>
      <c r="U62" s="39" t="n">
        <v>0.1814</v>
      </c>
      <c r="V62" s="40" t="n">
        <v>0.00096</v>
      </c>
      <c r="W62" s="41" t="e">
        <f aca="false">U62*G62</f>
        <v>#VALUE!</v>
      </c>
      <c r="X62" s="41" t="e">
        <f aca="false">EXP(-W62)</f>
        <v>#VALUE!</v>
      </c>
      <c r="Y62" s="41" t="e">
        <f aca="false">1-X62</f>
        <v>#VALUE!</v>
      </c>
      <c r="Z62" s="41" t="e">
        <f aca="false">1-(Y62/W62)</f>
        <v>#VALUE!</v>
      </c>
      <c r="AA62" s="41" t="e">
        <f aca="false">(R62*U62*V62)/Z62</f>
        <v>#VALUE!</v>
      </c>
      <c r="AB62" s="40" t="n">
        <v>0.01887</v>
      </c>
      <c r="AC62" s="42" t="s">
        <v>50</v>
      </c>
      <c r="AD62" s="43" t="b">
        <f aca="false">AND(NOT(ISBLANK(D62)),NOT(ISBLANK(F62)),NOT(ISBLANK(H62)),NOT(ISBLANK(I62)),NOT(ISBLANK(O62)),NOT(ISBLANK(Q62)),Q62&gt;=0,O62&gt;=0,H62&gt;=0,I62&gt;=0,G62&gt;0)</f>
        <v>0</v>
      </c>
      <c r="AE62" s="42" t="s">
        <v>51</v>
      </c>
      <c r="AF62" s="44" t="str">
        <f aca="false">IF($AD62=0,"Review",IF($H$3="US",(($H62-$I62-0.066667*($G62))/($G62*$M62)-($L62*$Q62))*$P62,(($H62-$I62-0.066667*($G62))/($G62*$M62)-($L62/8.696*$Q62))*$P62*37))</f>
        <v>Review</v>
      </c>
      <c r="AG62" s="45" t="str">
        <f aca="false">IF($AD62=0,"Review",IF($H$3="US",AA62/AB62*0.105*37,AA62/AB62))</f>
        <v>Review</v>
      </c>
      <c r="AH62" s="46" t="str">
        <f aca="false">IF($AD62=0,"",IF($H$3="US",AG62/60/60,AG62/24/60/60))</f>
        <v/>
      </c>
      <c r="AI62" s="47" t="str">
        <f aca="false">IF($AD62=0,"",IF($H$3="US",AA62/AB62*37/24/60/60,AA62/AB62/24/60/60))</f>
        <v/>
      </c>
      <c r="AJ62" s="48" t="str">
        <f aca="false">IF(AD62=0,"",IF(AF62=0,"",S62/R62))</f>
        <v/>
      </c>
      <c r="AK62" s="49" t="str">
        <f aca="false">IF(AD62=1,5%,"")</f>
        <v/>
      </c>
      <c r="AL62" s="49" t="str">
        <f aca="false">IF(AD62=1,(100*1.4)/(H62-I62)/100,"")</f>
        <v/>
      </c>
      <c r="AM62" s="49" t="str">
        <f aca="false">IF(AD62=1,IF(G62&gt;0,IF($H$3="US",0.1/AF62,(0.1*37)/AF62),0.1),"")</f>
        <v/>
      </c>
      <c r="AN62" s="49" t="str">
        <f aca="false">IF(AD62=1,SQRT(AK62*AK62+AL62*AL62+AM62*AM62),"")</f>
        <v/>
      </c>
      <c r="AO62" s="55"/>
    </row>
    <row r="63" customFormat="false" ht="19.35" hidden="false" customHeight="false" outlineLevel="0" collapsed="false">
      <c r="A63" s="26"/>
      <c r="B63" s="26"/>
      <c r="C63" s="27"/>
      <c r="D63" s="28"/>
      <c r="E63" s="27"/>
      <c r="F63" s="28"/>
      <c r="G63" s="29" t="str">
        <f aca="false">IF(OR(ISBLANK(C63),ISBLANK(D63),ISBLANK(E63),ISBLANK(F63)),"",(E63+F63)-(C63+D63))</f>
        <v/>
      </c>
      <c r="H63" s="30"/>
      <c r="I63" s="31"/>
      <c r="J63" s="32" t="n">
        <f aca="false">IF(N63="SST",0.314473,IF(N63="SLT",0.031243,IF(N63="LST",0.124228,IF(N63="LLT",0.010189,IF(N63="LST-OO",0.074671,IF(N63="LLT-OO",0.011965,IF(N63="LMT-OO",0.013497,IF(N63="HST",7.2954,IF(N63="HLT",0.60795)))))))))</f>
        <v>0</v>
      </c>
      <c r="K63" s="32" t="n">
        <f aca="false">IF(N63="SST",0.260619,IF(N63="SLT",0.02188,IF(N63="LST",0.040676,IF(N63="LLT",0.003372,IF(N63="LST-OO",0.037557,IF(N63="LLT-OO",0.002079,IF(N63="LMT-OO",0.012499,IF(N63="HST",0.004293,IF(N63="HLT",0.0003578)))))))))</f>
        <v>0</v>
      </c>
      <c r="L63" s="29" t="n">
        <f aca="false">IF(N63="SST",0.087,IF(N63="SLT",0.087,IF(N63="LST",0.12,IF(N63="LLT",0.12,IF(N63="LST-OO",0.12,IF(N63="LLT-OO",0.12,IF(N63="LMT-OO",0.12,IF(N63="HST",0.07,IF(N63="HLT",0.07)))))))))</f>
        <v>0</v>
      </c>
      <c r="M63" s="33" t="str">
        <f aca="false">IF(ISBLANK(N63),"",IF(N63="HST",J63+K63*((I63+H63)/2),IF(N63="HLT",J63+K63*((I63+H63)/2),J63+K63*LN((I63+H63)/2))))</f>
        <v/>
      </c>
      <c r="N63" s="31"/>
      <c r="O63" s="31"/>
      <c r="P63" s="34" t="n">
        <f aca="false">IF($H$3="US",IF(LEFT(N63,1)="S",IF(O63&lt;=4000,1,IF(O63&gt;4000,0.79+(6*O63/100000))),IF(LEFT(N63,1)="L",IF(O63&lt;=200,1,IF(O63&gt;200,1.005+(4.5526*O63/100000))),IF(LEFT(N63,1)="H",1))),IF($H$3="SI",IF(LEFT(N63,1)="S",IF(O63&lt;=1219.51,1,IF(O63&gt;1219.51,0.79+(6*(O63*3.28)/100000))),IF(LEFT(N63,1)="L",IF(O63&lt;=60.98,1,IF(O63&gt;60.98,1.005+(4.5526*(O63*3.28)/100000))),IF(LEFT(N63,1)="H",1)))))</f>
        <v>0</v>
      </c>
      <c r="Q63" s="35"/>
      <c r="R63" s="36" t="str">
        <f aca="false">IF(AF63&lt;0,0,IF($AD63=0,"Review",IF($H$3="US",(($H63-$I63-0.066667*($G63))/($G63*$M63)-($L63*$Q63))*$P63,(($H63-$I63-0.066667*($G63))/($G63*$M63)-($L63/8.696*$Q63))*$P63*37)))</f>
        <v>Review</v>
      </c>
      <c r="S63" s="37" t="str">
        <f aca="false">IF(R63="Review","",IF(R63=0,"",(SQRT(SUMSQ((5),(100*1.4/(H63-I63)),(100*IF($E$3="US",0.1,0.1*37)/R63)))/100)*R63))</f>
        <v/>
      </c>
      <c r="T63" s="38" t="str">
        <f aca="false">IF(R63="Review","",IF(R63=0,"",S63/R63))</f>
        <v/>
      </c>
      <c r="U63" s="39" t="n">
        <v>0.1814</v>
      </c>
      <c r="V63" s="40" t="n">
        <v>0.00096</v>
      </c>
      <c r="W63" s="41" t="e">
        <f aca="false">U63*G63</f>
        <v>#VALUE!</v>
      </c>
      <c r="X63" s="41" t="e">
        <f aca="false">EXP(-W63)</f>
        <v>#VALUE!</v>
      </c>
      <c r="Y63" s="41" t="e">
        <f aca="false">1-X63</f>
        <v>#VALUE!</v>
      </c>
      <c r="Z63" s="41" t="e">
        <f aca="false">1-(Y63/W63)</f>
        <v>#VALUE!</v>
      </c>
      <c r="AA63" s="41" t="e">
        <f aca="false">(R63*U63*V63)/Z63</f>
        <v>#VALUE!</v>
      </c>
      <c r="AB63" s="40" t="n">
        <v>0.01887</v>
      </c>
      <c r="AC63" s="42" t="s">
        <v>50</v>
      </c>
      <c r="AD63" s="43" t="b">
        <f aca="false">AND(NOT(ISBLANK(D63)),NOT(ISBLANK(F63)),NOT(ISBLANK(H63)),NOT(ISBLANK(I63)),NOT(ISBLANK(O63)),NOT(ISBLANK(Q63)),Q63&gt;=0,O63&gt;=0,H63&gt;=0,I63&gt;=0,G63&gt;0)</f>
        <v>0</v>
      </c>
      <c r="AE63" s="42" t="s">
        <v>51</v>
      </c>
      <c r="AF63" s="44" t="str">
        <f aca="false">IF($AD63=0,"Review",IF($H$3="US",(($H63-$I63-0.066667*($G63))/($G63*$M63)-($L63*$Q63))*$P63,(($H63-$I63-0.066667*($G63))/($G63*$M63)-($L63/8.696*$Q63))*$P63*37))</f>
        <v>Review</v>
      </c>
      <c r="AG63" s="45" t="str">
        <f aca="false">IF($AD63=0,"Review",IF($H$3="US",AA63/AB63*0.105*37,AA63/AB63))</f>
        <v>Review</v>
      </c>
      <c r="AH63" s="46" t="str">
        <f aca="false">IF($AD63=0,"",IF($H$3="US",AG63/60/60,AG63/24/60/60))</f>
        <v/>
      </c>
      <c r="AI63" s="47" t="str">
        <f aca="false">IF($AD63=0,"",IF($H$3="US",AA63/AB63*37/24/60/60,AA63/AB63/24/60/60))</f>
        <v/>
      </c>
      <c r="AJ63" s="48" t="str">
        <f aca="false">IF(AD63=0,"",IF(AF63=0,"",S63/R63))</f>
        <v/>
      </c>
      <c r="AK63" s="49" t="str">
        <f aca="false">IF(AD63=1,5%,"")</f>
        <v/>
      </c>
      <c r="AL63" s="49" t="str">
        <f aca="false">IF(AD63=1,(100*1.4)/(H63-I63)/100,"")</f>
        <v/>
      </c>
      <c r="AM63" s="49" t="str">
        <f aca="false">IF(AD63=1,IF(G63&gt;0,IF($H$3="US",0.1/AF63,(0.1*37)/AF63),0.1),"")</f>
        <v/>
      </c>
      <c r="AN63" s="49" t="str">
        <f aca="false">IF(AD63=1,SQRT(AK63*AK63+AL63*AL63+AM63*AM63),"")</f>
        <v/>
      </c>
      <c r="AO63" s="55"/>
    </row>
    <row r="64" customFormat="false" ht="19.35" hidden="false" customHeight="false" outlineLevel="0" collapsed="false">
      <c r="A64" s="26"/>
      <c r="B64" s="26"/>
      <c r="C64" s="27"/>
      <c r="D64" s="28"/>
      <c r="E64" s="27"/>
      <c r="F64" s="28"/>
      <c r="G64" s="29" t="str">
        <f aca="false">IF(OR(ISBLANK(C64),ISBLANK(D64),ISBLANK(E64),ISBLANK(F64)),"",(E64+F64)-(C64+D64))</f>
        <v/>
      </c>
      <c r="H64" s="30"/>
      <c r="I64" s="31"/>
      <c r="J64" s="32" t="n">
        <f aca="false">IF(N64="SST",0.314473,IF(N64="SLT",0.031243,IF(N64="LST",0.124228,IF(N64="LLT",0.010189,IF(N64="LST-OO",0.074671,IF(N64="LLT-OO",0.011965,IF(N64="LMT-OO",0.013497,IF(N64="HST",7.2954,IF(N64="HLT",0.60795)))))))))</f>
        <v>0</v>
      </c>
      <c r="K64" s="32" t="n">
        <f aca="false">IF(N64="SST",0.260619,IF(N64="SLT",0.02188,IF(N64="LST",0.040676,IF(N64="LLT",0.003372,IF(N64="LST-OO",0.037557,IF(N64="LLT-OO",0.002079,IF(N64="LMT-OO",0.012499,IF(N64="HST",0.004293,IF(N64="HLT",0.0003578)))))))))</f>
        <v>0</v>
      </c>
      <c r="L64" s="29" t="n">
        <f aca="false">IF(N64="SST",0.087,IF(N64="SLT",0.087,IF(N64="LST",0.12,IF(N64="LLT",0.12,IF(N64="LST-OO",0.12,IF(N64="LLT-OO",0.12,IF(N64="LMT-OO",0.12,IF(N64="HST",0.07,IF(N64="HLT",0.07)))))))))</f>
        <v>0</v>
      </c>
      <c r="M64" s="33" t="str">
        <f aca="false">IF(ISBLANK(N64),"",IF(N64="HST",J64+K64*((I64+H64)/2),IF(N64="HLT",J64+K64*((I64+H64)/2),J64+K64*LN((I64+H64)/2))))</f>
        <v/>
      </c>
      <c r="N64" s="31"/>
      <c r="O64" s="31"/>
      <c r="P64" s="34" t="n">
        <f aca="false">IF($H$3="US",IF(LEFT(N64,1)="S",IF(O64&lt;=4000,1,IF(O64&gt;4000,0.79+(6*O64/100000))),IF(LEFT(N64,1)="L",IF(O64&lt;=200,1,IF(O64&gt;200,1.005+(4.5526*O64/100000))),IF(LEFT(N64,1)="H",1))),IF($H$3="SI",IF(LEFT(N64,1)="S",IF(O64&lt;=1219.51,1,IF(O64&gt;1219.51,0.79+(6*(O64*3.28)/100000))),IF(LEFT(N64,1)="L",IF(O64&lt;=60.98,1,IF(O64&gt;60.98,1.005+(4.5526*(O64*3.28)/100000))),IF(LEFT(N64,1)="H",1)))))</f>
        <v>0</v>
      </c>
      <c r="Q64" s="35"/>
      <c r="R64" s="36" t="str">
        <f aca="false">IF(AF64&lt;0,0,IF($AD64=0,"Review",IF($H$3="US",(($H64-$I64-0.066667*($G64))/($G64*$M64)-($L64*$Q64))*$P64,(($H64-$I64-0.066667*($G64))/($G64*$M64)-($L64/8.696*$Q64))*$P64*37)))</f>
        <v>Review</v>
      </c>
      <c r="S64" s="37" t="str">
        <f aca="false">IF(R64="Review","",IF(R64=0,"",(SQRT(SUMSQ((5),(100*1.4/(H64-I64)),(100*IF($E$3="US",0.1,0.1*37)/R64)))/100)*R64))</f>
        <v/>
      </c>
      <c r="T64" s="38" t="str">
        <f aca="false">IF(R64="Review","",IF(R64=0,"",S64/R64))</f>
        <v/>
      </c>
      <c r="U64" s="39" t="n">
        <v>0.1814</v>
      </c>
      <c r="V64" s="40" t="n">
        <v>0.00096</v>
      </c>
      <c r="W64" s="41" t="e">
        <f aca="false">U64*G64</f>
        <v>#VALUE!</v>
      </c>
      <c r="X64" s="41" t="e">
        <f aca="false">EXP(-W64)</f>
        <v>#VALUE!</v>
      </c>
      <c r="Y64" s="41" t="e">
        <f aca="false">1-X64</f>
        <v>#VALUE!</v>
      </c>
      <c r="Z64" s="41" t="e">
        <f aca="false">1-(Y64/W64)</f>
        <v>#VALUE!</v>
      </c>
      <c r="AA64" s="41" t="e">
        <f aca="false">(R64*U64*V64)/Z64</f>
        <v>#VALUE!</v>
      </c>
      <c r="AB64" s="40" t="n">
        <v>0.01887</v>
      </c>
      <c r="AC64" s="42" t="s">
        <v>50</v>
      </c>
      <c r="AD64" s="43" t="b">
        <f aca="false">AND(NOT(ISBLANK(D64)),NOT(ISBLANK(F64)),NOT(ISBLANK(H64)),NOT(ISBLANK(I64)),NOT(ISBLANK(O64)),NOT(ISBLANK(Q64)),Q64&gt;=0,O64&gt;=0,H64&gt;=0,I64&gt;=0,G64&gt;0)</f>
        <v>0</v>
      </c>
      <c r="AE64" s="42" t="s">
        <v>51</v>
      </c>
      <c r="AF64" s="44" t="str">
        <f aca="false">IF($AD64=0,"Review",IF($H$3="US",(($H64-$I64-0.066667*($G64))/($G64*$M64)-($L64*$Q64))*$P64,(($H64-$I64-0.066667*($G64))/($G64*$M64)-($L64/8.696*$Q64))*$P64*37))</f>
        <v>Review</v>
      </c>
      <c r="AG64" s="45" t="str">
        <f aca="false">IF($AD64=0,"Review",IF($H$3="US",AA64/AB64*0.105*37,AA64/AB64))</f>
        <v>Review</v>
      </c>
      <c r="AH64" s="46" t="str">
        <f aca="false">IF($AD64=0,"",IF($H$3="US",AG64/60/60,AG64/24/60/60))</f>
        <v/>
      </c>
      <c r="AI64" s="47" t="str">
        <f aca="false">IF($AD64=0,"",IF($H$3="US",AA64/AB64*37/24/60/60,AA64/AB64/24/60/60))</f>
        <v/>
      </c>
      <c r="AJ64" s="48" t="str">
        <f aca="false">IF(AD64=0,"",IF(AF64=0,"",S64/R64))</f>
        <v/>
      </c>
      <c r="AK64" s="49" t="str">
        <f aca="false">IF(AD64=1,5%,"")</f>
        <v/>
      </c>
      <c r="AL64" s="49" t="str">
        <f aca="false">IF(AD64=1,(100*1.4)/(H64-I64)/100,"")</f>
        <v/>
      </c>
      <c r="AM64" s="49" t="str">
        <f aca="false">IF(AD64=1,IF(G64&gt;0,IF($H$3="US",0.1/AF64,(0.1*37)/AF64),0.1),"")</f>
        <v/>
      </c>
      <c r="AN64" s="49" t="str">
        <f aca="false">IF(AD64=1,SQRT(AK64*AK64+AL64*AL64+AM64*AM64),"")</f>
        <v/>
      </c>
      <c r="AO64" s="55"/>
    </row>
    <row r="65" customFormat="false" ht="19.35" hidden="false" customHeight="false" outlineLevel="0" collapsed="false">
      <c r="A65" s="26"/>
      <c r="B65" s="26"/>
      <c r="C65" s="27"/>
      <c r="D65" s="28"/>
      <c r="E65" s="27"/>
      <c r="F65" s="28"/>
      <c r="G65" s="29" t="str">
        <f aca="false">IF(OR(ISBLANK(C65),ISBLANK(D65),ISBLANK(E65),ISBLANK(F65)),"",(E65+F65)-(C65+D65))</f>
        <v/>
      </c>
      <c r="H65" s="30"/>
      <c r="I65" s="31"/>
      <c r="J65" s="32" t="n">
        <f aca="false">IF(N65="SST",0.314473,IF(N65="SLT",0.031243,IF(N65="LST",0.124228,IF(N65="LLT",0.010189,IF(N65="LST-OO",0.074671,IF(N65="LLT-OO",0.011965,IF(N65="LMT-OO",0.013497,IF(N65="HST",7.2954,IF(N65="HLT",0.60795)))))))))</f>
        <v>0</v>
      </c>
      <c r="K65" s="32" t="n">
        <f aca="false">IF(N65="SST",0.260619,IF(N65="SLT",0.02188,IF(N65="LST",0.040676,IF(N65="LLT",0.003372,IF(N65="LST-OO",0.037557,IF(N65="LLT-OO",0.002079,IF(N65="LMT-OO",0.012499,IF(N65="HST",0.004293,IF(N65="HLT",0.0003578)))))))))</f>
        <v>0</v>
      </c>
      <c r="L65" s="29" t="n">
        <f aca="false">IF(N65="SST",0.087,IF(N65="SLT",0.087,IF(N65="LST",0.12,IF(N65="LLT",0.12,IF(N65="LST-OO",0.12,IF(N65="LLT-OO",0.12,IF(N65="LMT-OO",0.12,IF(N65="HST",0.07,IF(N65="HLT",0.07)))))))))</f>
        <v>0</v>
      </c>
      <c r="M65" s="33" t="str">
        <f aca="false">IF(ISBLANK(N65),"",IF(N65="HST",J65+K65*((I65+H65)/2),IF(N65="HLT",J65+K65*((I65+H65)/2),J65+K65*LN((I65+H65)/2))))</f>
        <v/>
      </c>
      <c r="N65" s="31"/>
      <c r="O65" s="31"/>
      <c r="P65" s="34" t="n">
        <f aca="false">IF($H$3="US",IF(LEFT(N65,1)="S",IF(O65&lt;=4000,1,IF(O65&gt;4000,0.79+(6*O65/100000))),IF(LEFT(N65,1)="L",IF(O65&lt;=200,1,IF(O65&gt;200,1.005+(4.5526*O65/100000))),IF(LEFT(N65,1)="H",1))),IF($H$3="SI",IF(LEFT(N65,1)="S",IF(O65&lt;=1219.51,1,IF(O65&gt;1219.51,0.79+(6*(O65*3.28)/100000))),IF(LEFT(N65,1)="L",IF(O65&lt;=60.98,1,IF(O65&gt;60.98,1.005+(4.5526*(O65*3.28)/100000))),IF(LEFT(N65,1)="H",1)))))</f>
        <v>0</v>
      </c>
      <c r="Q65" s="35"/>
      <c r="R65" s="36" t="str">
        <f aca="false">IF(AF65&lt;0,0,IF($AD65=0,"Review",IF($H$3="US",(($H65-$I65-0.066667*($G65))/($G65*$M65)-($L65*$Q65))*$P65,(($H65-$I65-0.066667*($G65))/($G65*$M65)-($L65/8.696*$Q65))*$P65*37)))</f>
        <v>Review</v>
      </c>
      <c r="S65" s="37" t="str">
        <f aca="false">IF(R65="Review","",IF(R65=0,"",(SQRT(SUMSQ((5),(100*1.4/(H65-I65)),(100*IF($E$3="US",0.1,0.1*37)/R65)))/100)*R65))</f>
        <v/>
      </c>
      <c r="T65" s="38" t="str">
        <f aca="false">IF(R65="Review","",IF(R65=0,"",S65/R65))</f>
        <v/>
      </c>
      <c r="U65" s="39" t="n">
        <v>0.1814</v>
      </c>
      <c r="V65" s="40" t="n">
        <v>0.00096</v>
      </c>
      <c r="W65" s="41" t="e">
        <f aca="false">U65*G65</f>
        <v>#VALUE!</v>
      </c>
      <c r="X65" s="41" t="e">
        <f aca="false">EXP(-W65)</f>
        <v>#VALUE!</v>
      </c>
      <c r="Y65" s="41" t="e">
        <f aca="false">1-X65</f>
        <v>#VALUE!</v>
      </c>
      <c r="Z65" s="41" t="e">
        <f aca="false">1-(Y65/W65)</f>
        <v>#VALUE!</v>
      </c>
      <c r="AA65" s="41" t="e">
        <f aca="false">(R65*U65*V65)/Z65</f>
        <v>#VALUE!</v>
      </c>
      <c r="AB65" s="40" t="n">
        <v>0.01887</v>
      </c>
      <c r="AC65" s="42" t="s">
        <v>50</v>
      </c>
      <c r="AD65" s="43" t="b">
        <f aca="false">AND(NOT(ISBLANK(D65)),NOT(ISBLANK(F65)),NOT(ISBLANK(H65)),NOT(ISBLANK(I65)),NOT(ISBLANK(O65)),NOT(ISBLANK(Q65)),Q65&gt;=0,O65&gt;=0,H65&gt;=0,I65&gt;=0,G65&gt;0)</f>
        <v>0</v>
      </c>
      <c r="AE65" s="42" t="s">
        <v>51</v>
      </c>
      <c r="AF65" s="44" t="str">
        <f aca="false">IF($AD65=0,"Review",IF($H$3="US",(($H65-$I65-0.066667*($G65))/($G65*$M65)-($L65*$Q65))*$P65,(($H65-$I65-0.066667*($G65))/($G65*$M65)-($L65/8.696*$Q65))*$P65*37))</f>
        <v>Review</v>
      </c>
      <c r="AG65" s="45" t="str">
        <f aca="false">IF($AD65=0,"Review",IF($H$3="US",AA65/AB65*0.105*37,AA65/AB65))</f>
        <v>Review</v>
      </c>
      <c r="AH65" s="46" t="str">
        <f aca="false">IF($AD65=0,"",IF($H$3="US",AG65/60/60,AG65/24/60/60))</f>
        <v/>
      </c>
      <c r="AI65" s="47" t="str">
        <f aca="false">IF($AD65=0,"",IF($H$3="US",AA65/AB65*37/24/60/60,AA65/AB65/24/60/60))</f>
        <v/>
      </c>
      <c r="AJ65" s="48" t="str">
        <f aca="false">IF(AD65=0,"",IF(AF65=0,"",S65/R65))</f>
        <v/>
      </c>
      <c r="AK65" s="49" t="str">
        <f aca="false">IF(AD65=1,5%,"")</f>
        <v/>
      </c>
      <c r="AL65" s="49" t="str">
        <f aca="false">IF(AD65=1,(100*1.4)/(H65-I65)/100,"")</f>
        <v/>
      </c>
      <c r="AM65" s="49" t="str">
        <f aca="false">IF(AD65=1,IF(G65&gt;0,IF($H$3="US",0.1/AF65,(0.1*37)/AF65),0.1),"")</f>
        <v/>
      </c>
      <c r="AN65" s="49" t="str">
        <f aca="false">IF(AD65=1,SQRT(AK65*AK65+AL65*AL65+AM65*AM65),"")</f>
        <v/>
      </c>
      <c r="AO65" s="55"/>
    </row>
    <row r="66" customFormat="false" ht="19.35" hidden="false" customHeight="false" outlineLevel="0" collapsed="false">
      <c r="A66" s="26"/>
      <c r="B66" s="26"/>
      <c r="C66" s="27"/>
      <c r="D66" s="28"/>
      <c r="E66" s="27"/>
      <c r="F66" s="28"/>
      <c r="G66" s="29" t="str">
        <f aca="false">IF(OR(ISBLANK(C66),ISBLANK(D66),ISBLANK(E66),ISBLANK(F66)),"",(E66+F66)-(C66+D66))</f>
        <v/>
      </c>
      <c r="H66" s="30"/>
      <c r="I66" s="31"/>
      <c r="J66" s="32" t="n">
        <f aca="false">IF(N66="SST",0.314473,IF(N66="SLT",0.031243,IF(N66="LST",0.124228,IF(N66="LLT",0.010189,IF(N66="LST-OO",0.074671,IF(N66="LLT-OO",0.011965,IF(N66="LMT-OO",0.013497,IF(N66="HST",7.2954,IF(N66="HLT",0.60795)))))))))</f>
        <v>0</v>
      </c>
      <c r="K66" s="32" t="n">
        <f aca="false">IF(N66="SST",0.260619,IF(N66="SLT",0.02188,IF(N66="LST",0.040676,IF(N66="LLT",0.003372,IF(N66="LST-OO",0.037557,IF(N66="LLT-OO",0.002079,IF(N66="LMT-OO",0.012499,IF(N66="HST",0.004293,IF(N66="HLT",0.0003578)))))))))</f>
        <v>0</v>
      </c>
      <c r="L66" s="29" t="n">
        <f aca="false">IF(N66="SST",0.087,IF(N66="SLT",0.087,IF(N66="LST",0.12,IF(N66="LLT",0.12,IF(N66="LST-OO",0.12,IF(N66="LLT-OO",0.12,IF(N66="LMT-OO",0.12,IF(N66="HST",0.07,IF(N66="HLT",0.07)))))))))</f>
        <v>0</v>
      </c>
      <c r="M66" s="33" t="str">
        <f aca="false">IF(ISBLANK(N66),"",IF(N66="HST",J66+K66*((I66+H66)/2),IF(N66="HLT",J66+K66*((I66+H66)/2),J66+K66*LN((I66+H66)/2))))</f>
        <v/>
      </c>
      <c r="N66" s="31"/>
      <c r="O66" s="31"/>
      <c r="P66" s="34" t="n">
        <f aca="false">IF($H$3="US",IF(LEFT(N66,1)="S",IF(O66&lt;=4000,1,IF(O66&gt;4000,0.79+(6*O66/100000))),IF(LEFT(N66,1)="L",IF(O66&lt;=200,1,IF(O66&gt;200,1.005+(4.5526*O66/100000))),IF(LEFT(N66,1)="H",1))),IF($H$3="SI",IF(LEFT(N66,1)="S",IF(O66&lt;=1219.51,1,IF(O66&gt;1219.51,0.79+(6*(O66*3.28)/100000))),IF(LEFT(N66,1)="L",IF(O66&lt;=60.98,1,IF(O66&gt;60.98,1.005+(4.5526*(O66*3.28)/100000))),IF(LEFT(N66,1)="H",1)))))</f>
        <v>0</v>
      </c>
      <c r="Q66" s="35"/>
      <c r="R66" s="36" t="str">
        <f aca="false">IF(AF66&lt;0,0,IF($AD66=0,"Review",IF($H$3="US",(($H66-$I66-0.066667*($G66))/($G66*$M66)-($L66*$Q66))*$P66,(($H66-$I66-0.066667*($G66))/($G66*$M66)-($L66/8.696*$Q66))*$P66*37)))</f>
        <v>Review</v>
      </c>
      <c r="S66" s="37" t="str">
        <f aca="false">IF(R66="Review","",IF(R66=0,"",(SQRT(SUMSQ((5),(100*1.4/(H66-I66)),(100*IF($E$3="US",0.1,0.1*37)/R66)))/100)*R66))</f>
        <v/>
      </c>
      <c r="T66" s="38" t="str">
        <f aca="false">IF(R66="Review","",IF(R66=0,"",S66/R66))</f>
        <v/>
      </c>
      <c r="U66" s="39" t="n">
        <v>0.1814</v>
      </c>
      <c r="V66" s="40" t="n">
        <v>0.00096</v>
      </c>
      <c r="W66" s="41" t="e">
        <f aca="false">U66*G66</f>
        <v>#VALUE!</v>
      </c>
      <c r="X66" s="41" t="e">
        <f aca="false">EXP(-W66)</f>
        <v>#VALUE!</v>
      </c>
      <c r="Y66" s="41" t="e">
        <f aca="false">1-X66</f>
        <v>#VALUE!</v>
      </c>
      <c r="Z66" s="41" t="e">
        <f aca="false">1-(Y66/W66)</f>
        <v>#VALUE!</v>
      </c>
      <c r="AA66" s="41" t="e">
        <f aca="false">(R66*U66*V66)/Z66</f>
        <v>#VALUE!</v>
      </c>
      <c r="AB66" s="40" t="n">
        <v>0.01887</v>
      </c>
      <c r="AC66" s="42" t="s">
        <v>50</v>
      </c>
      <c r="AD66" s="43" t="b">
        <f aca="false">AND(NOT(ISBLANK(D66)),NOT(ISBLANK(F66)),NOT(ISBLANK(H66)),NOT(ISBLANK(I66)),NOT(ISBLANK(O66)),NOT(ISBLANK(Q66)),Q66&gt;=0,O66&gt;=0,H66&gt;=0,I66&gt;=0,G66&gt;0)</f>
        <v>0</v>
      </c>
      <c r="AE66" s="42" t="s">
        <v>51</v>
      </c>
      <c r="AF66" s="44" t="str">
        <f aca="false">IF($AD66=0,"Review",IF($H$3="US",(($H66-$I66-0.066667*($G66))/($G66*$M66)-($L66*$Q66))*$P66,(($H66-$I66-0.066667*($G66))/($G66*$M66)-($L66/8.696*$Q66))*$P66*37))</f>
        <v>Review</v>
      </c>
      <c r="AG66" s="45" t="str">
        <f aca="false">IF($AD66=0,"Review",IF($H$3="US",AA66/AB66*0.105*37,AA66/AB66))</f>
        <v>Review</v>
      </c>
      <c r="AH66" s="46" t="str">
        <f aca="false">IF($AD66=0,"",IF($H$3="US",AG66/60/60,AG66/24/60/60))</f>
        <v/>
      </c>
      <c r="AI66" s="47" t="str">
        <f aca="false">IF($AD66=0,"",IF($H$3="US",AA66/AB66*37/24/60/60,AA66/AB66/24/60/60))</f>
        <v/>
      </c>
      <c r="AJ66" s="48" t="str">
        <f aca="false">IF(AD66=0,"",IF(AF66=0,"",S66/R66))</f>
        <v/>
      </c>
      <c r="AK66" s="49" t="str">
        <f aca="false">IF(AD66=1,5%,"")</f>
        <v/>
      </c>
      <c r="AL66" s="49" t="str">
        <f aca="false">IF(AD66=1,(100*1.4)/(H66-I66)/100,"")</f>
        <v/>
      </c>
      <c r="AM66" s="49" t="str">
        <f aca="false">IF(AD66=1,IF(G66&gt;0,IF($H$3="US",0.1/AF66,(0.1*37)/AF66),0.1),"")</f>
        <v/>
      </c>
      <c r="AN66" s="49" t="str">
        <f aca="false">IF(AD66=1,SQRT(AK66*AK66+AL66*AL66+AM66*AM66),"")</f>
        <v/>
      </c>
      <c r="AO66" s="55"/>
    </row>
    <row r="67" customFormat="false" ht="19.35" hidden="false" customHeight="false" outlineLevel="0" collapsed="false">
      <c r="A67" s="26"/>
      <c r="B67" s="26"/>
      <c r="C67" s="27"/>
      <c r="D67" s="28"/>
      <c r="E67" s="27"/>
      <c r="F67" s="28"/>
      <c r="G67" s="29" t="str">
        <f aca="false">IF(OR(ISBLANK(C67),ISBLANK(D67),ISBLANK(E67),ISBLANK(F67)),"",(E67+F67)-(C67+D67))</f>
        <v/>
      </c>
      <c r="H67" s="30"/>
      <c r="I67" s="31"/>
      <c r="J67" s="32" t="n">
        <f aca="false">IF(N67="SST",0.314473,IF(N67="SLT",0.031243,IF(N67="LST",0.124228,IF(N67="LLT",0.010189,IF(N67="LST-OO",0.074671,IF(N67="LLT-OO",0.011965,IF(N67="LMT-OO",0.013497,IF(N67="HST",7.2954,IF(N67="HLT",0.60795)))))))))</f>
        <v>0</v>
      </c>
      <c r="K67" s="32" t="n">
        <f aca="false">IF(N67="SST",0.260619,IF(N67="SLT",0.02188,IF(N67="LST",0.040676,IF(N67="LLT",0.003372,IF(N67="LST-OO",0.037557,IF(N67="LLT-OO",0.002079,IF(N67="LMT-OO",0.012499,IF(N67="HST",0.004293,IF(N67="HLT",0.0003578)))))))))</f>
        <v>0</v>
      </c>
      <c r="L67" s="29" t="n">
        <f aca="false">IF(N67="SST",0.087,IF(N67="SLT",0.087,IF(N67="LST",0.12,IF(N67="LLT",0.12,IF(N67="LST-OO",0.12,IF(N67="LLT-OO",0.12,IF(N67="LMT-OO",0.12,IF(N67="HST",0.07,IF(N67="HLT",0.07)))))))))</f>
        <v>0</v>
      </c>
      <c r="M67" s="33" t="str">
        <f aca="false">IF(ISBLANK(N67),"",IF(N67="HST",J67+K67*((I67+H67)/2),IF(N67="HLT",J67+K67*((I67+H67)/2),J67+K67*LN((I67+H67)/2))))</f>
        <v/>
      </c>
      <c r="N67" s="31"/>
      <c r="O67" s="31"/>
      <c r="P67" s="34" t="n">
        <f aca="false">IF($H$3="US",IF(LEFT(N67,1)="S",IF(O67&lt;=4000,1,IF(O67&gt;4000,0.79+(6*O67/100000))),IF(LEFT(N67,1)="L",IF(O67&lt;=200,1,IF(O67&gt;200,1.005+(4.5526*O67/100000))),IF(LEFT(N67,1)="H",1))),IF($H$3="SI",IF(LEFT(N67,1)="S",IF(O67&lt;=1219.51,1,IF(O67&gt;1219.51,0.79+(6*(O67*3.28)/100000))),IF(LEFT(N67,1)="L",IF(O67&lt;=60.98,1,IF(O67&gt;60.98,1.005+(4.5526*(O67*3.28)/100000))),IF(LEFT(N67,1)="H",1)))))</f>
        <v>0</v>
      </c>
      <c r="Q67" s="35"/>
      <c r="R67" s="36" t="str">
        <f aca="false">IF(AF67&lt;0,0,IF($AD67=0,"Review",IF($H$3="US",(($H67-$I67-0.066667*($G67))/($G67*$M67)-($L67*$Q67))*$P67,(($H67-$I67-0.066667*($G67))/($G67*$M67)-($L67/8.696*$Q67))*$P67*37)))</f>
        <v>Review</v>
      </c>
      <c r="S67" s="37" t="str">
        <f aca="false">IF(R67="Review","",IF(R67=0,"",(SQRT(SUMSQ((5),(100*1.4/(H67-I67)),(100*IF($E$3="US",0.1,0.1*37)/R67)))/100)*R67))</f>
        <v/>
      </c>
      <c r="T67" s="38" t="str">
        <f aca="false">IF(R67="Review","",IF(R67=0,"",S67/R67))</f>
        <v/>
      </c>
      <c r="U67" s="39" t="n">
        <v>0.1814</v>
      </c>
      <c r="V67" s="40" t="n">
        <v>0.00096</v>
      </c>
      <c r="W67" s="41" t="e">
        <f aca="false">U67*G67</f>
        <v>#VALUE!</v>
      </c>
      <c r="X67" s="41" t="e">
        <f aca="false">EXP(-W67)</f>
        <v>#VALUE!</v>
      </c>
      <c r="Y67" s="41" t="e">
        <f aca="false">1-X67</f>
        <v>#VALUE!</v>
      </c>
      <c r="Z67" s="41" t="e">
        <f aca="false">1-(Y67/W67)</f>
        <v>#VALUE!</v>
      </c>
      <c r="AA67" s="41" t="e">
        <f aca="false">(R67*U67*V67)/Z67</f>
        <v>#VALUE!</v>
      </c>
      <c r="AB67" s="40" t="n">
        <v>0.01887</v>
      </c>
      <c r="AC67" s="42" t="s">
        <v>50</v>
      </c>
      <c r="AD67" s="43" t="b">
        <f aca="false">AND(NOT(ISBLANK(D67)),NOT(ISBLANK(F67)),NOT(ISBLANK(H67)),NOT(ISBLANK(I67)),NOT(ISBLANK(O67)),NOT(ISBLANK(Q67)),Q67&gt;=0,O67&gt;=0,H67&gt;=0,I67&gt;=0,G67&gt;0)</f>
        <v>0</v>
      </c>
      <c r="AE67" s="42" t="s">
        <v>51</v>
      </c>
      <c r="AF67" s="44" t="str">
        <f aca="false">IF($AD67=0,"Review",IF($H$3="US",(($H67-$I67-0.066667*($G67))/($G67*$M67)-($L67*$Q67))*$P67,(($H67-$I67-0.066667*($G67))/($G67*$M67)-($L67/8.696*$Q67))*$P67*37))</f>
        <v>Review</v>
      </c>
      <c r="AG67" s="45" t="str">
        <f aca="false">IF($AD67=0,"Review",IF($H$3="US",AA67/AB67*0.105*37,AA67/AB67))</f>
        <v>Review</v>
      </c>
      <c r="AH67" s="46" t="str">
        <f aca="false">IF($AD67=0,"",IF($H$3="US",AG67/60/60,AG67/24/60/60))</f>
        <v/>
      </c>
      <c r="AI67" s="47" t="str">
        <f aca="false">IF($AD67=0,"",IF($H$3="US",AA67/AB67*37/24/60/60,AA67/AB67/24/60/60))</f>
        <v/>
      </c>
      <c r="AJ67" s="48" t="str">
        <f aca="false">IF(AD67=0,"",IF(AF67=0,"",S67/R67))</f>
        <v/>
      </c>
      <c r="AK67" s="49" t="str">
        <f aca="false">IF(AD67=1,5%,"")</f>
        <v/>
      </c>
      <c r="AL67" s="49" t="str">
        <f aca="false">IF(AD67=1,(100*1.4)/(H67-I67)/100,"")</f>
        <v/>
      </c>
      <c r="AM67" s="49" t="str">
        <f aca="false">IF(AD67=1,IF(G67&gt;0,IF($H$3="US",0.1/AF67,(0.1*37)/AF67),0.1),"")</f>
        <v/>
      </c>
      <c r="AN67" s="49" t="str">
        <f aca="false">IF(AD67=1,SQRT(AK67*AK67+AL67*AL67+AM67*AM67),"")</f>
        <v/>
      </c>
      <c r="AO67" s="55"/>
    </row>
    <row r="68" customFormat="false" ht="19.35" hidden="false" customHeight="false" outlineLevel="0" collapsed="false">
      <c r="A68" s="26"/>
      <c r="B68" s="26"/>
      <c r="C68" s="27"/>
      <c r="D68" s="28"/>
      <c r="E68" s="27"/>
      <c r="F68" s="28"/>
      <c r="G68" s="29" t="str">
        <f aca="false">IF(OR(ISBLANK(C68),ISBLANK(D68),ISBLANK(E68),ISBLANK(F68)),"",(E68+F68)-(C68+D68))</f>
        <v/>
      </c>
      <c r="H68" s="30"/>
      <c r="I68" s="31"/>
      <c r="J68" s="32" t="n">
        <f aca="false">IF(N68="SST",0.314473,IF(N68="SLT",0.031243,IF(N68="LST",0.124228,IF(N68="LLT",0.010189,IF(N68="LST-OO",0.074671,IF(N68="LLT-OO",0.011965,IF(N68="LMT-OO",0.013497,IF(N68="HST",7.2954,IF(N68="HLT",0.60795)))))))))</f>
        <v>0</v>
      </c>
      <c r="K68" s="32" t="n">
        <f aca="false">IF(N68="SST",0.260619,IF(N68="SLT",0.02188,IF(N68="LST",0.040676,IF(N68="LLT",0.003372,IF(N68="LST-OO",0.037557,IF(N68="LLT-OO",0.002079,IF(N68="LMT-OO",0.012499,IF(N68="HST",0.004293,IF(N68="HLT",0.0003578)))))))))</f>
        <v>0</v>
      </c>
      <c r="L68" s="29" t="n">
        <f aca="false">IF(N68="SST",0.087,IF(N68="SLT",0.087,IF(N68="LST",0.12,IF(N68="LLT",0.12,IF(N68="LST-OO",0.12,IF(N68="LLT-OO",0.12,IF(N68="LMT-OO",0.12,IF(N68="HST",0.07,IF(N68="HLT",0.07)))))))))</f>
        <v>0</v>
      </c>
      <c r="M68" s="33" t="str">
        <f aca="false">IF(ISBLANK(N68),"",IF(N68="HST",J68+K68*((I68+H68)/2),IF(N68="HLT",J68+K68*((I68+H68)/2),J68+K68*LN((I68+H68)/2))))</f>
        <v/>
      </c>
      <c r="N68" s="31"/>
      <c r="O68" s="31"/>
      <c r="P68" s="34" t="n">
        <f aca="false">IF($H$3="US",IF(LEFT(N68,1)="S",IF(O68&lt;=4000,1,IF(O68&gt;4000,0.79+(6*O68/100000))),IF(LEFT(N68,1)="L",IF(O68&lt;=200,1,IF(O68&gt;200,1.005+(4.5526*O68/100000))),IF(LEFT(N68,1)="H",1))),IF($H$3="SI",IF(LEFT(N68,1)="S",IF(O68&lt;=1219.51,1,IF(O68&gt;1219.51,0.79+(6*(O68*3.28)/100000))),IF(LEFT(N68,1)="L",IF(O68&lt;=60.98,1,IF(O68&gt;60.98,1.005+(4.5526*(O68*3.28)/100000))),IF(LEFT(N68,1)="H",1)))))</f>
        <v>0</v>
      </c>
      <c r="Q68" s="35"/>
      <c r="R68" s="36" t="str">
        <f aca="false">IF(AF68&lt;0,0,IF($AD68=0,"Review",IF($H$3="US",(($H68-$I68-0.066667*($G68))/($G68*$M68)-($L68*$Q68))*$P68,(($H68-$I68-0.066667*($G68))/($G68*$M68)-($L68/8.696*$Q68))*$P68*37)))</f>
        <v>Review</v>
      </c>
      <c r="S68" s="37" t="str">
        <f aca="false">IF(R68="Review","",IF(R68=0,"",(SQRT(SUMSQ((5),(100*1.4/(H68-I68)),(100*IF($E$3="US",0.1,0.1*37)/R68)))/100)*R68))</f>
        <v/>
      </c>
      <c r="T68" s="38" t="str">
        <f aca="false">IF(R68="Review","",IF(R68=0,"",S68/R68))</f>
        <v/>
      </c>
      <c r="U68" s="39" t="n">
        <v>0.1814</v>
      </c>
      <c r="V68" s="40" t="n">
        <v>0.00096</v>
      </c>
      <c r="W68" s="41" t="e">
        <f aca="false">U68*G68</f>
        <v>#VALUE!</v>
      </c>
      <c r="X68" s="41" t="e">
        <f aca="false">EXP(-W68)</f>
        <v>#VALUE!</v>
      </c>
      <c r="Y68" s="41" t="e">
        <f aca="false">1-X68</f>
        <v>#VALUE!</v>
      </c>
      <c r="Z68" s="41" t="e">
        <f aca="false">1-(Y68/W68)</f>
        <v>#VALUE!</v>
      </c>
      <c r="AA68" s="41" t="e">
        <f aca="false">(R68*U68*V68)/Z68</f>
        <v>#VALUE!</v>
      </c>
      <c r="AB68" s="40" t="n">
        <v>0.01887</v>
      </c>
      <c r="AC68" s="42" t="s">
        <v>50</v>
      </c>
      <c r="AD68" s="43" t="b">
        <f aca="false">AND(NOT(ISBLANK(D68)),NOT(ISBLANK(F68)),NOT(ISBLANK(H68)),NOT(ISBLANK(I68)),NOT(ISBLANK(O68)),NOT(ISBLANK(Q68)),Q68&gt;=0,O68&gt;=0,H68&gt;=0,I68&gt;=0,G68&gt;0)</f>
        <v>0</v>
      </c>
      <c r="AE68" s="42" t="s">
        <v>51</v>
      </c>
      <c r="AF68" s="44" t="str">
        <f aca="false">IF($AD68=0,"Review",IF($H$3="US",(($H68-$I68-0.066667*($G68))/($G68*$M68)-($L68*$Q68))*$P68,(($H68-$I68-0.066667*($G68))/($G68*$M68)-($L68/8.696*$Q68))*$P68*37))</f>
        <v>Review</v>
      </c>
      <c r="AG68" s="45" t="str">
        <f aca="false">IF($AD68=0,"Review",IF($H$3="US",AA68/AB68*0.105*37,AA68/AB68))</f>
        <v>Review</v>
      </c>
      <c r="AH68" s="46" t="str">
        <f aca="false">IF($AD68=0,"",IF($H$3="US",AG68/60/60,AG68/24/60/60))</f>
        <v/>
      </c>
      <c r="AI68" s="47" t="str">
        <f aca="false">IF($AD68=0,"",IF($H$3="US",AA68/AB68*37/24/60/60,AA68/AB68/24/60/60))</f>
        <v/>
      </c>
      <c r="AJ68" s="48" t="str">
        <f aca="false">IF(AD68=0,"",IF(AF68=0,"",S68/R68))</f>
        <v/>
      </c>
      <c r="AK68" s="49" t="str">
        <f aca="false">IF(AD68=1,5%,"")</f>
        <v/>
      </c>
      <c r="AL68" s="49" t="str">
        <f aca="false">IF(AD68=1,(100*1.4)/(H68-I68)/100,"")</f>
        <v/>
      </c>
      <c r="AM68" s="49" t="str">
        <f aca="false">IF(AD68=1,IF(G68&gt;0,IF($H$3="US",0.1/AF68,(0.1*37)/AF68),0.1),"")</f>
        <v/>
      </c>
      <c r="AN68" s="49" t="str">
        <f aca="false">IF(AD68=1,SQRT(AK68*AK68+AL68*AL68+AM68*AM68),"")</f>
        <v/>
      </c>
      <c r="AO68" s="55"/>
    </row>
    <row r="69" customFormat="false" ht="19.35" hidden="false" customHeight="false" outlineLevel="0" collapsed="false">
      <c r="A69" s="26"/>
      <c r="B69" s="26"/>
      <c r="C69" s="27"/>
      <c r="D69" s="28"/>
      <c r="E69" s="27"/>
      <c r="F69" s="28"/>
      <c r="G69" s="29" t="str">
        <f aca="false">IF(OR(ISBLANK(C69),ISBLANK(D69),ISBLANK(E69),ISBLANK(F69)),"",(E69+F69)-(C69+D69))</f>
        <v/>
      </c>
      <c r="H69" s="30"/>
      <c r="I69" s="31"/>
      <c r="J69" s="32" t="n">
        <f aca="false">IF(N69="SST",0.314473,IF(N69="SLT",0.031243,IF(N69="LST",0.124228,IF(N69="LLT",0.010189,IF(N69="LST-OO",0.074671,IF(N69="LLT-OO",0.011965,IF(N69="LMT-OO",0.013497,IF(N69="HST",7.2954,IF(N69="HLT",0.60795)))))))))</f>
        <v>0</v>
      </c>
      <c r="K69" s="32" t="n">
        <f aca="false">IF(N69="SST",0.260619,IF(N69="SLT",0.02188,IF(N69="LST",0.040676,IF(N69="LLT",0.003372,IF(N69="LST-OO",0.037557,IF(N69="LLT-OO",0.002079,IF(N69="LMT-OO",0.012499,IF(N69="HST",0.004293,IF(N69="HLT",0.0003578)))))))))</f>
        <v>0</v>
      </c>
      <c r="L69" s="29" t="n">
        <f aca="false">IF(N69="SST",0.087,IF(N69="SLT",0.087,IF(N69="LST",0.12,IF(N69="LLT",0.12,IF(N69="LST-OO",0.12,IF(N69="LLT-OO",0.12,IF(N69="LMT-OO",0.12,IF(N69="HST",0.07,IF(N69="HLT",0.07)))))))))</f>
        <v>0</v>
      </c>
      <c r="M69" s="33" t="str">
        <f aca="false">IF(ISBLANK(N69),"",IF(N69="HST",J69+K69*((I69+H69)/2),IF(N69="HLT",J69+K69*((I69+H69)/2),J69+K69*LN((I69+H69)/2))))</f>
        <v/>
      </c>
      <c r="N69" s="31"/>
      <c r="O69" s="31"/>
      <c r="P69" s="34" t="n">
        <f aca="false">IF($H$3="US",IF(LEFT(N69,1)="S",IF(O69&lt;=4000,1,IF(O69&gt;4000,0.79+(6*O69/100000))),IF(LEFT(N69,1)="L",IF(O69&lt;=200,1,IF(O69&gt;200,1.005+(4.5526*O69/100000))),IF(LEFT(N69,1)="H",1))),IF($H$3="SI",IF(LEFT(N69,1)="S",IF(O69&lt;=1219.51,1,IF(O69&gt;1219.51,0.79+(6*(O69*3.28)/100000))),IF(LEFT(N69,1)="L",IF(O69&lt;=60.98,1,IF(O69&gt;60.98,1.005+(4.5526*(O69*3.28)/100000))),IF(LEFT(N69,1)="H",1)))))</f>
        <v>0</v>
      </c>
      <c r="Q69" s="35"/>
      <c r="R69" s="36" t="str">
        <f aca="false">IF(AF69&lt;0,0,IF($AD69=0,"Review",IF($H$3="US",(($H69-$I69-0.066667*($G69))/($G69*$M69)-($L69*$Q69))*$P69,(($H69-$I69-0.066667*($G69))/($G69*$M69)-($L69/8.696*$Q69))*$P69*37)))</f>
        <v>Review</v>
      </c>
      <c r="S69" s="37" t="str">
        <f aca="false">IF(R69="Review","",IF(R69=0,"",(SQRT(SUMSQ((5),(100*1.4/(H69-I69)),(100*IF($E$3="US",0.1,0.1*37)/R69)))/100)*R69))</f>
        <v/>
      </c>
      <c r="T69" s="38" t="str">
        <f aca="false">IF(R69="Review","",IF(R69=0,"",S69/R69))</f>
        <v/>
      </c>
      <c r="U69" s="39" t="n">
        <v>0.1814</v>
      </c>
      <c r="V69" s="40" t="n">
        <v>0.00096</v>
      </c>
      <c r="W69" s="41" t="e">
        <f aca="false">U69*G69</f>
        <v>#VALUE!</v>
      </c>
      <c r="X69" s="41" t="e">
        <f aca="false">EXP(-W69)</f>
        <v>#VALUE!</v>
      </c>
      <c r="Y69" s="41" t="e">
        <f aca="false">1-X69</f>
        <v>#VALUE!</v>
      </c>
      <c r="Z69" s="41" t="e">
        <f aca="false">1-(Y69/W69)</f>
        <v>#VALUE!</v>
      </c>
      <c r="AA69" s="41" t="e">
        <f aca="false">(R69*U69*V69)/Z69</f>
        <v>#VALUE!</v>
      </c>
      <c r="AB69" s="40" t="n">
        <v>0.01887</v>
      </c>
      <c r="AC69" s="42" t="s">
        <v>50</v>
      </c>
      <c r="AD69" s="43" t="b">
        <f aca="false">AND(NOT(ISBLANK(D69)),NOT(ISBLANK(F69)),NOT(ISBLANK(H69)),NOT(ISBLANK(I69)),NOT(ISBLANK(O69)),NOT(ISBLANK(Q69)),Q69&gt;=0,O69&gt;=0,H69&gt;=0,I69&gt;=0,G69&gt;0)</f>
        <v>0</v>
      </c>
      <c r="AE69" s="42" t="s">
        <v>51</v>
      </c>
      <c r="AF69" s="44" t="str">
        <f aca="false">IF($AD69=0,"Review",IF($H$3="US",(($H69-$I69-0.066667*($G69))/($G69*$M69)-($L69*$Q69))*$P69,(($H69-$I69-0.066667*($G69))/($G69*$M69)-($L69/8.696*$Q69))*$P69*37))</f>
        <v>Review</v>
      </c>
      <c r="AG69" s="45" t="str">
        <f aca="false">IF($AD69=0,"Review",IF($H$3="US",AA69/AB69*0.105*37,AA69/AB69))</f>
        <v>Review</v>
      </c>
      <c r="AH69" s="46" t="str">
        <f aca="false">IF($AD69=0,"",IF($H$3="US",AG69/60/60,AG69/24/60/60))</f>
        <v/>
      </c>
      <c r="AI69" s="47" t="str">
        <f aca="false">IF($AD69=0,"",IF($H$3="US",AA69/AB69*37/24/60/60,AA69/AB69/24/60/60))</f>
        <v/>
      </c>
      <c r="AJ69" s="48" t="str">
        <f aca="false">IF(AD69=0,"",IF(AF69=0,"",S69/R69))</f>
        <v/>
      </c>
      <c r="AK69" s="49" t="str">
        <f aca="false">IF(AD69=1,5%,"")</f>
        <v/>
      </c>
      <c r="AL69" s="49" t="str">
        <f aca="false">IF(AD69=1,(100*1.4)/(H69-I69)/100,"")</f>
        <v/>
      </c>
      <c r="AM69" s="49" t="str">
        <f aca="false">IF(AD69=1,IF(G69&gt;0,IF($H$3="US",0.1/AF69,(0.1*37)/AF69),0.1),"")</f>
        <v/>
      </c>
      <c r="AN69" s="49" t="str">
        <f aca="false">IF(AD69=1,SQRT(AK69*AK69+AL69*AL69+AM69*AM69),"")</f>
        <v/>
      </c>
      <c r="AO69" s="55"/>
    </row>
    <row r="70" customFormat="false" ht="19.35" hidden="false" customHeight="false" outlineLevel="0" collapsed="false">
      <c r="A70" s="26"/>
      <c r="B70" s="26"/>
      <c r="C70" s="27"/>
      <c r="D70" s="28"/>
      <c r="E70" s="27"/>
      <c r="F70" s="28"/>
      <c r="G70" s="29" t="str">
        <f aca="false">IF(OR(ISBLANK(C70),ISBLANK(D70),ISBLANK(E70),ISBLANK(F70)),"",(E70+F70)-(C70+D70))</f>
        <v/>
      </c>
      <c r="H70" s="30"/>
      <c r="I70" s="31"/>
      <c r="J70" s="32" t="n">
        <f aca="false">IF(N70="SST",0.314473,IF(N70="SLT",0.031243,IF(N70="LST",0.124228,IF(N70="LLT",0.010189,IF(N70="LST-OO",0.074671,IF(N70="LLT-OO",0.011965,IF(N70="LMT-OO",0.013497,IF(N70="HST",7.2954,IF(N70="HLT",0.60795)))))))))</f>
        <v>0</v>
      </c>
      <c r="K70" s="32" t="n">
        <f aca="false">IF(N70="SST",0.260619,IF(N70="SLT",0.02188,IF(N70="LST",0.040676,IF(N70="LLT",0.003372,IF(N70="LST-OO",0.037557,IF(N70="LLT-OO",0.002079,IF(N70="LMT-OO",0.012499,IF(N70="HST",0.004293,IF(N70="HLT",0.0003578)))))))))</f>
        <v>0</v>
      </c>
      <c r="L70" s="29" t="n">
        <f aca="false">IF(N70="SST",0.087,IF(N70="SLT",0.087,IF(N70="LST",0.12,IF(N70="LLT",0.12,IF(N70="LST-OO",0.12,IF(N70="LLT-OO",0.12,IF(N70="LMT-OO",0.12,IF(N70="HST",0.07,IF(N70="HLT",0.07)))))))))</f>
        <v>0</v>
      </c>
      <c r="M70" s="33" t="str">
        <f aca="false">IF(ISBLANK(N70),"",IF(N70="HST",J70+K70*((I70+H70)/2),IF(N70="HLT",J70+K70*((I70+H70)/2),J70+K70*LN((I70+H70)/2))))</f>
        <v/>
      </c>
      <c r="N70" s="31"/>
      <c r="O70" s="31"/>
      <c r="P70" s="34" t="n">
        <f aca="false">IF($H$3="US",IF(LEFT(N70,1)="S",IF(O70&lt;=4000,1,IF(O70&gt;4000,0.79+(6*O70/100000))),IF(LEFT(N70,1)="L",IF(O70&lt;=200,1,IF(O70&gt;200,1.005+(4.5526*O70/100000))),IF(LEFT(N70,1)="H",1))),IF($H$3="SI",IF(LEFT(N70,1)="S",IF(O70&lt;=1219.51,1,IF(O70&gt;1219.51,0.79+(6*(O70*3.28)/100000))),IF(LEFT(N70,1)="L",IF(O70&lt;=60.98,1,IF(O70&gt;60.98,1.005+(4.5526*(O70*3.28)/100000))),IF(LEFT(N70,1)="H",1)))))</f>
        <v>0</v>
      </c>
      <c r="Q70" s="35"/>
      <c r="R70" s="36" t="str">
        <f aca="false">IF(AF70&lt;0,0,IF($AD70=0,"Review",IF($H$3="US",(($H70-$I70-0.066667*($G70))/($G70*$M70)-($L70*$Q70))*$P70,(($H70-$I70-0.066667*($G70))/($G70*$M70)-($L70/8.696*$Q70))*$P70*37)))</f>
        <v>Review</v>
      </c>
      <c r="S70" s="37" t="str">
        <f aca="false">IF(R70="Review","",IF(R70=0,"",(SQRT(SUMSQ((5),(100*1.4/(H70-I70)),(100*IF($E$3="US",0.1,0.1*37)/R70)))/100)*R70))</f>
        <v/>
      </c>
      <c r="T70" s="38" t="str">
        <f aca="false">IF(R70="Review","",IF(R70=0,"",S70/R70))</f>
        <v/>
      </c>
      <c r="U70" s="39" t="n">
        <v>0.1814</v>
      </c>
      <c r="V70" s="40" t="n">
        <v>0.00096</v>
      </c>
      <c r="W70" s="41" t="e">
        <f aca="false">U70*G70</f>
        <v>#VALUE!</v>
      </c>
      <c r="X70" s="41" t="e">
        <f aca="false">EXP(-W70)</f>
        <v>#VALUE!</v>
      </c>
      <c r="Y70" s="41" t="e">
        <f aca="false">1-X70</f>
        <v>#VALUE!</v>
      </c>
      <c r="Z70" s="41" t="e">
        <f aca="false">1-(Y70/W70)</f>
        <v>#VALUE!</v>
      </c>
      <c r="AA70" s="41" t="e">
        <f aca="false">(R70*U70*V70)/Z70</f>
        <v>#VALUE!</v>
      </c>
      <c r="AB70" s="40" t="n">
        <v>0.01887</v>
      </c>
      <c r="AC70" s="42" t="s">
        <v>50</v>
      </c>
      <c r="AD70" s="43" t="b">
        <f aca="false">AND(NOT(ISBLANK(D70)),NOT(ISBLANK(F70)),NOT(ISBLANK(H70)),NOT(ISBLANK(I70)),NOT(ISBLANK(O70)),NOT(ISBLANK(Q70)),Q70&gt;=0,O70&gt;=0,H70&gt;=0,I70&gt;=0,G70&gt;0)</f>
        <v>0</v>
      </c>
      <c r="AE70" s="42" t="s">
        <v>51</v>
      </c>
      <c r="AF70" s="44" t="str">
        <f aca="false">IF($AD70=0,"Review",IF($H$3="US",(($H70-$I70-0.066667*($G70))/($G70*$M70)-($L70*$Q70))*$P70,(($H70-$I70-0.066667*($G70))/($G70*$M70)-($L70/8.696*$Q70))*$P70*37))</f>
        <v>Review</v>
      </c>
      <c r="AG70" s="45" t="str">
        <f aca="false">IF($AD70=0,"Review",IF($H$3="US",AA70/AB70*0.105*37,AA70/AB70))</f>
        <v>Review</v>
      </c>
      <c r="AH70" s="46" t="str">
        <f aca="false">IF($AD70=0,"",IF($H$3="US",AG70/60/60,AG70/24/60/60))</f>
        <v/>
      </c>
      <c r="AI70" s="47" t="str">
        <f aca="false">IF($AD70=0,"",IF($H$3="US",AA70/AB70*37/24/60/60,AA70/AB70/24/60/60))</f>
        <v/>
      </c>
      <c r="AJ70" s="48" t="str">
        <f aca="false">IF(AD70=0,"",IF(AF70=0,"",S70/R70))</f>
        <v/>
      </c>
      <c r="AK70" s="49" t="str">
        <f aca="false">IF(AD70=1,5%,"")</f>
        <v/>
      </c>
      <c r="AL70" s="49" t="str">
        <f aca="false">IF(AD70=1,(100*1.4)/(H70-I70)/100,"")</f>
        <v/>
      </c>
      <c r="AM70" s="49" t="str">
        <f aca="false">IF(AD70=1,IF(G70&gt;0,IF($H$3="US",0.1/AF70,(0.1*37)/AF70),0.1),"")</f>
        <v/>
      </c>
      <c r="AN70" s="49" t="str">
        <f aca="false">IF(AD70=1,SQRT(AK70*AK70+AL70*AL70+AM70*AM70),"")</f>
        <v/>
      </c>
      <c r="AO70" s="55"/>
    </row>
    <row r="71" customFormat="false" ht="19.35" hidden="false" customHeight="false" outlineLevel="0" collapsed="false">
      <c r="A71" s="26"/>
      <c r="B71" s="26"/>
      <c r="C71" s="27"/>
      <c r="D71" s="28"/>
      <c r="E71" s="27"/>
      <c r="F71" s="28"/>
      <c r="G71" s="29" t="str">
        <f aca="false">IF(OR(ISBLANK(C71),ISBLANK(D71),ISBLANK(E71),ISBLANK(F71)),"",(E71+F71)-(C71+D71))</f>
        <v/>
      </c>
      <c r="H71" s="30"/>
      <c r="I71" s="31"/>
      <c r="J71" s="32" t="n">
        <f aca="false">IF(N71="SST",0.314473,IF(N71="SLT",0.031243,IF(N71="LST",0.124228,IF(N71="LLT",0.010189,IF(N71="LST-OO",0.074671,IF(N71="LLT-OO",0.011965,IF(N71="LMT-OO",0.013497,IF(N71="HST",7.2954,IF(N71="HLT",0.60795)))))))))</f>
        <v>0</v>
      </c>
      <c r="K71" s="32" t="n">
        <f aca="false">IF(N71="SST",0.260619,IF(N71="SLT",0.02188,IF(N71="LST",0.040676,IF(N71="LLT",0.003372,IF(N71="LST-OO",0.037557,IF(N71="LLT-OO",0.002079,IF(N71="LMT-OO",0.012499,IF(N71="HST",0.004293,IF(N71="HLT",0.0003578)))))))))</f>
        <v>0</v>
      </c>
      <c r="L71" s="29" t="n">
        <f aca="false">IF(N71="SST",0.087,IF(N71="SLT",0.087,IF(N71="LST",0.12,IF(N71="LLT",0.12,IF(N71="LST-OO",0.12,IF(N71="LLT-OO",0.12,IF(N71="LMT-OO",0.12,IF(N71="HST",0.07,IF(N71="HLT",0.07)))))))))</f>
        <v>0</v>
      </c>
      <c r="M71" s="33" t="str">
        <f aca="false">IF(ISBLANK(N71),"",IF(N71="HST",J71+K71*((I71+H71)/2),IF(N71="HLT",J71+K71*((I71+H71)/2),J71+K71*LN((I71+H71)/2))))</f>
        <v/>
      </c>
      <c r="N71" s="31"/>
      <c r="O71" s="31"/>
      <c r="P71" s="34" t="n">
        <f aca="false">IF($H$3="US",IF(LEFT(N71,1)="S",IF(O71&lt;=4000,1,IF(O71&gt;4000,0.79+(6*O71/100000))),IF(LEFT(N71,1)="L",IF(O71&lt;=200,1,IF(O71&gt;200,1.005+(4.5526*O71/100000))),IF(LEFT(N71,1)="H",1))),IF($H$3="SI",IF(LEFT(N71,1)="S",IF(O71&lt;=1219.51,1,IF(O71&gt;1219.51,0.79+(6*(O71*3.28)/100000))),IF(LEFT(N71,1)="L",IF(O71&lt;=60.98,1,IF(O71&gt;60.98,1.005+(4.5526*(O71*3.28)/100000))),IF(LEFT(N71,1)="H",1)))))</f>
        <v>0</v>
      </c>
      <c r="Q71" s="35"/>
      <c r="R71" s="36" t="str">
        <f aca="false">IF(AF71&lt;0,0,IF($AD71=0,"Review",IF($H$3="US",(($H71-$I71-0.066667*($G71))/($G71*$M71)-($L71*$Q71))*$P71,(($H71-$I71-0.066667*($G71))/($G71*$M71)-($L71/8.696*$Q71))*$P71*37)))</f>
        <v>Review</v>
      </c>
      <c r="S71" s="37" t="str">
        <f aca="false">IF(R71="Review","",IF(R71=0,"",(SQRT(SUMSQ((5),(100*1.4/(H71-I71)),(100*IF($E$3="US",0.1,0.1*37)/R71)))/100)*R71))</f>
        <v/>
      </c>
      <c r="T71" s="38" t="str">
        <f aca="false">IF(R71="Review","",IF(R71=0,"",S71/R71))</f>
        <v/>
      </c>
      <c r="U71" s="39" t="n">
        <v>0.1814</v>
      </c>
      <c r="V71" s="40" t="n">
        <v>0.00096</v>
      </c>
      <c r="W71" s="41" t="e">
        <f aca="false">U71*G71</f>
        <v>#VALUE!</v>
      </c>
      <c r="X71" s="41" t="e">
        <f aca="false">EXP(-W71)</f>
        <v>#VALUE!</v>
      </c>
      <c r="Y71" s="41" t="e">
        <f aca="false">1-X71</f>
        <v>#VALUE!</v>
      </c>
      <c r="Z71" s="41" t="e">
        <f aca="false">1-(Y71/W71)</f>
        <v>#VALUE!</v>
      </c>
      <c r="AA71" s="41" t="e">
        <f aca="false">(R71*U71*V71)/Z71</f>
        <v>#VALUE!</v>
      </c>
      <c r="AB71" s="40" t="n">
        <v>0.01887</v>
      </c>
      <c r="AC71" s="42" t="s">
        <v>50</v>
      </c>
      <c r="AD71" s="43" t="b">
        <f aca="false">AND(NOT(ISBLANK(D71)),NOT(ISBLANK(F71)),NOT(ISBLANK(H71)),NOT(ISBLANK(I71)),NOT(ISBLANK(O71)),NOT(ISBLANK(Q71)),Q71&gt;=0,O71&gt;=0,H71&gt;=0,I71&gt;=0,G71&gt;0)</f>
        <v>0</v>
      </c>
      <c r="AE71" s="42" t="s">
        <v>51</v>
      </c>
      <c r="AF71" s="44" t="str">
        <f aca="false">IF($AD71=0,"Review",IF($H$3="US",(($H71-$I71-0.066667*($G71))/($G71*$M71)-($L71*$Q71))*$P71,(($H71-$I71-0.066667*($G71))/($G71*$M71)-($L71/8.696*$Q71))*$P71*37))</f>
        <v>Review</v>
      </c>
      <c r="AG71" s="45" t="str">
        <f aca="false">IF($AD71=0,"Review",IF($H$3="US",AA71/AB71*0.105*37,AA71/AB71))</f>
        <v>Review</v>
      </c>
      <c r="AH71" s="46" t="str">
        <f aca="false">IF($AD71=0,"",IF($H$3="US",AG71/60/60,AG71/24/60/60))</f>
        <v/>
      </c>
      <c r="AI71" s="47" t="str">
        <f aca="false">IF($AD71=0,"",IF($H$3="US",AA71/AB71*37/24/60/60,AA71/AB71/24/60/60))</f>
        <v/>
      </c>
      <c r="AJ71" s="48" t="str">
        <f aca="false">IF(AD71=0,"",IF(AF71=0,"",S71/R71))</f>
        <v/>
      </c>
      <c r="AK71" s="49" t="str">
        <f aca="false">IF(AD71=1,5%,"")</f>
        <v/>
      </c>
      <c r="AL71" s="49" t="str">
        <f aca="false">IF(AD71=1,(100*1.4)/(H71-I71)/100,"")</f>
        <v/>
      </c>
      <c r="AM71" s="49" t="str">
        <f aca="false">IF(AD71=1,IF(G71&gt;0,IF($H$3="US",0.1/AF71,(0.1*37)/AF71),0.1),"")</f>
        <v/>
      </c>
      <c r="AN71" s="49" t="str">
        <f aca="false">IF(AD71=1,SQRT(AK71*AK71+AL71*AL71+AM71*AM71),"")</f>
        <v/>
      </c>
      <c r="AO71" s="55"/>
    </row>
    <row r="72" customFormat="false" ht="19.35" hidden="false" customHeight="false" outlineLevel="0" collapsed="false">
      <c r="A72" s="26"/>
      <c r="B72" s="26"/>
      <c r="C72" s="27"/>
      <c r="D72" s="28"/>
      <c r="E72" s="27"/>
      <c r="F72" s="28"/>
      <c r="G72" s="29" t="str">
        <f aca="false">IF(OR(ISBLANK(C72),ISBLANK(D72),ISBLANK(E72),ISBLANK(F72)),"",(E72+F72)-(C72+D72))</f>
        <v/>
      </c>
      <c r="H72" s="30"/>
      <c r="I72" s="31"/>
      <c r="J72" s="32" t="n">
        <f aca="false">IF(N72="SST",0.314473,IF(N72="SLT",0.031243,IF(N72="LST",0.124228,IF(N72="LLT",0.010189,IF(N72="LST-OO",0.074671,IF(N72="LLT-OO",0.011965,IF(N72="LMT-OO",0.013497,IF(N72="HST",7.2954,IF(N72="HLT",0.60795)))))))))</f>
        <v>0</v>
      </c>
      <c r="K72" s="32" t="n">
        <f aca="false">IF(N72="SST",0.260619,IF(N72="SLT",0.02188,IF(N72="LST",0.040676,IF(N72="LLT",0.003372,IF(N72="LST-OO",0.037557,IF(N72="LLT-OO",0.002079,IF(N72="LMT-OO",0.012499,IF(N72="HST",0.004293,IF(N72="HLT",0.0003578)))))))))</f>
        <v>0</v>
      </c>
      <c r="L72" s="29" t="n">
        <f aca="false">IF(N72="SST",0.087,IF(N72="SLT",0.087,IF(N72="LST",0.12,IF(N72="LLT",0.12,IF(N72="LST-OO",0.12,IF(N72="LLT-OO",0.12,IF(N72="LMT-OO",0.12,IF(N72="HST",0.07,IF(N72="HLT",0.07)))))))))</f>
        <v>0</v>
      </c>
      <c r="M72" s="33" t="str">
        <f aca="false">IF(ISBLANK(N72),"",IF(N72="HST",J72+K72*((I72+H72)/2),IF(N72="HLT",J72+K72*((I72+H72)/2),J72+K72*LN((I72+H72)/2))))</f>
        <v/>
      </c>
      <c r="N72" s="31"/>
      <c r="O72" s="31"/>
      <c r="P72" s="34" t="n">
        <f aca="false">IF($H$3="US",IF(LEFT(N72,1)="S",IF(O72&lt;=4000,1,IF(O72&gt;4000,0.79+(6*O72/100000))),IF(LEFT(N72,1)="L",IF(O72&lt;=200,1,IF(O72&gt;200,1.005+(4.5526*O72/100000))),IF(LEFT(N72,1)="H",1))),IF($H$3="SI",IF(LEFT(N72,1)="S",IF(O72&lt;=1219.51,1,IF(O72&gt;1219.51,0.79+(6*(O72*3.28)/100000))),IF(LEFT(N72,1)="L",IF(O72&lt;=60.98,1,IF(O72&gt;60.98,1.005+(4.5526*(O72*3.28)/100000))),IF(LEFT(N72,1)="H",1)))))</f>
        <v>0</v>
      </c>
      <c r="Q72" s="35"/>
      <c r="R72" s="36" t="str">
        <f aca="false">IF(AF72&lt;0,0,IF($AD72=0,"Review",IF($H$3="US",(($H72-$I72-0.066667*($G72))/($G72*$M72)-($L72*$Q72))*$P72,(($H72-$I72-0.066667*($G72))/($G72*$M72)-($L72/8.696*$Q72))*$P72*37)))</f>
        <v>Review</v>
      </c>
      <c r="S72" s="37" t="str">
        <f aca="false">IF(R72="Review","",IF(R72=0,"",(SQRT(SUMSQ((5),(100*1.4/(H72-I72)),(100*IF($E$3="US",0.1,0.1*37)/R72)))/100)*R72))</f>
        <v/>
      </c>
      <c r="T72" s="38" t="str">
        <f aca="false">IF(R72="Review","",IF(R72=0,"",S72/R72))</f>
        <v/>
      </c>
      <c r="U72" s="39" t="n">
        <v>0.1814</v>
      </c>
      <c r="V72" s="40" t="n">
        <v>0.00096</v>
      </c>
      <c r="W72" s="41" t="e">
        <f aca="false">U72*G72</f>
        <v>#VALUE!</v>
      </c>
      <c r="X72" s="41" t="e">
        <f aca="false">EXP(-W72)</f>
        <v>#VALUE!</v>
      </c>
      <c r="Y72" s="41" t="e">
        <f aca="false">1-X72</f>
        <v>#VALUE!</v>
      </c>
      <c r="Z72" s="41" t="e">
        <f aca="false">1-(Y72/W72)</f>
        <v>#VALUE!</v>
      </c>
      <c r="AA72" s="41" t="e">
        <f aca="false">(R72*U72*V72)/Z72</f>
        <v>#VALUE!</v>
      </c>
      <c r="AB72" s="40" t="n">
        <v>0.01887</v>
      </c>
      <c r="AC72" s="42" t="s">
        <v>50</v>
      </c>
      <c r="AD72" s="43" t="b">
        <f aca="false">AND(NOT(ISBLANK(D72)),NOT(ISBLANK(F72)),NOT(ISBLANK(H72)),NOT(ISBLANK(I72)),NOT(ISBLANK(O72)),NOT(ISBLANK(Q72)),Q72&gt;=0,O72&gt;=0,H72&gt;=0,I72&gt;=0,G72&gt;0)</f>
        <v>0</v>
      </c>
      <c r="AE72" s="42" t="s">
        <v>51</v>
      </c>
      <c r="AF72" s="44" t="str">
        <f aca="false">IF($AD72=0,"Review",IF($H$3="US",(($H72-$I72-0.066667*($G72))/($G72*$M72)-($L72*$Q72))*$P72,(($H72-$I72-0.066667*($G72))/($G72*$M72)-($L72/8.696*$Q72))*$P72*37))</f>
        <v>Review</v>
      </c>
      <c r="AG72" s="45" t="str">
        <f aca="false">IF($AD72=0,"Review",IF($H$3="US",AA72/AB72*0.105*37,AA72/AB72))</f>
        <v>Review</v>
      </c>
      <c r="AH72" s="46" t="str">
        <f aca="false">IF($AD72=0,"",IF($H$3="US",AG72/60/60,AG72/24/60/60))</f>
        <v/>
      </c>
      <c r="AI72" s="47" t="str">
        <f aca="false">IF($AD72=0,"",IF($H$3="US",AA72/AB72*37/24/60/60,AA72/AB72/24/60/60))</f>
        <v/>
      </c>
      <c r="AJ72" s="48" t="str">
        <f aca="false">IF(AD72=0,"",IF(AF72=0,"",S72/R72))</f>
        <v/>
      </c>
      <c r="AK72" s="49" t="str">
        <f aca="false">IF(AD72=1,5%,"")</f>
        <v/>
      </c>
      <c r="AL72" s="49" t="str">
        <f aca="false">IF(AD72=1,(100*1.4)/(H72-I72)/100,"")</f>
        <v/>
      </c>
      <c r="AM72" s="49" t="str">
        <f aca="false">IF(AD72=1,IF(G72&gt;0,IF($H$3="US",0.1/AF72,(0.1*37)/AF72),0.1),"")</f>
        <v/>
      </c>
      <c r="AN72" s="49" t="str">
        <f aca="false">IF(AD72=1,SQRT(AK72*AK72+AL72*AL72+AM72*AM72),"")</f>
        <v/>
      </c>
      <c r="AO72" s="55"/>
    </row>
    <row r="73" customFormat="false" ht="19.35" hidden="false" customHeight="false" outlineLevel="0" collapsed="false">
      <c r="A73" s="26"/>
      <c r="B73" s="26"/>
      <c r="C73" s="27"/>
      <c r="D73" s="28"/>
      <c r="E73" s="27"/>
      <c r="F73" s="28"/>
      <c r="G73" s="29" t="str">
        <f aca="false">IF(OR(ISBLANK(C73),ISBLANK(D73),ISBLANK(E73),ISBLANK(F73)),"",(E73+F73)-(C73+D73))</f>
        <v/>
      </c>
      <c r="H73" s="30"/>
      <c r="I73" s="31"/>
      <c r="J73" s="32" t="n">
        <f aca="false">IF(N73="SST",0.314473,IF(N73="SLT",0.031243,IF(N73="LST",0.124228,IF(N73="LLT",0.010189,IF(N73="LST-OO",0.074671,IF(N73="LLT-OO",0.011965,IF(N73="LMT-OO",0.013497,IF(N73="HST",7.2954,IF(N73="HLT",0.60795)))))))))</f>
        <v>0</v>
      </c>
      <c r="K73" s="32" t="n">
        <f aca="false">IF(N73="SST",0.260619,IF(N73="SLT",0.02188,IF(N73="LST",0.040676,IF(N73="LLT",0.003372,IF(N73="LST-OO",0.037557,IF(N73="LLT-OO",0.002079,IF(N73="LMT-OO",0.012499,IF(N73="HST",0.004293,IF(N73="HLT",0.0003578)))))))))</f>
        <v>0</v>
      </c>
      <c r="L73" s="29" t="n">
        <f aca="false">IF(N73="SST",0.087,IF(N73="SLT",0.087,IF(N73="LST",0.12,IF(N73="LLT",0.12,IF(N73="LST-OO",0.12,IF(N73="LLT-OO",0.12,IF(N73="LMT-OO",0.12,IF(N73="HST",0.07,IF(N73="HLT",0.07)))))))))</f>
        <v>0</v>
      </c>
      <c r="M73" s="33" t="str">
        <f aca="false">IF(ISBLANK(N73),"",IF(N73="HST",J73+K73*((I73+H73)/2),IF(N73="HLT",J73+K73*((I73+H73)/2),J73+K73*LN((I73+H73)/2))))</f>
        <v/>
      </c>
      <c r="N73" s="31"/>
      <c r="O73" s="31"/>
      <c r="P73" s="34" t="n">
        <f aca="false">IF($H$3="US",IF(LEFT(N73,1)="S",IF(O73&lt;=4000,1,IF(O73&gt;4000,0.79+(6*O73/100000))),IF(LEFT(N73,1)="L",IF(O73&lt;=200,1,IF(O73&gt;200,1.005+(4.5526*O73/100000))),IF(LEFT(N73,1)="H",1))),IF($H$3="SI",IF(LEFT(N73,1)="S",IF(O73&lt;=1219.51,1,IF(O73&gt;1219.51,0.79+(6*(O73*3.28)/100000))),IF(LEFT(N73,1)="L",IF(O73&lt;=60.98,1,IF(O73&gt;60.98,1.005+(4.5526*(O73*3.28)/100000))),IF(LEFT(N73,1)="H",1)))))</f>
        <v>0</v>
      </c>
      <c r="Q73" s="35"/>
      <c r="R73" s="36" t="str">
        <f aca="false">IF(AF73&lt;0,0,IF($AD73=0,"Review",IF($H$3="US",(($H73-$I73-0.066667*($G73))/($G73*$M73)-($L73*$Q73))*$P73,(($H73-$I73-0.066667*($G73))/($G73*$M73)-($L73/8.696*$Q73))*$P73*37)))</f>
        <v>Review</v>
      </c>
      <c r="S73" s="37" t="str">
        <f aca="false">IF(R73="Review","",IF(R73=0,"",(SQRT(SUMSQ((5),(100*1.4/(H73-I73)),(100*IF($E$3="US",0.1,0.1*37)/R73)))/100)*R73))</f>
        <v/>
      </c>
      <c r="T73" s="38" t="str">
        <f aca="false">IF(R73="Review","",IF(R73=0,"",S73/R73))</f>
        <v/>
      </c>
      <c r="U73" s="39" t="n">
        <v>0.1814</v>
      </c>
      <c r="V73" s="40" t="n">
        <v>0.00096</v>
      </c>
      <c r="W73" s="41" t="e">
        <f aca="false">U73*G73</f>
        <v>#VALUE!</v>
      </c>
      <c r="X73" s="41" t="e">
        <f aca="false">EXP(-W73)</f>
        <v>#VALUE!</v>
      </c>
      <c r="Y73" s="41" t="e">
        <f aca="false">1-X73</f>
        <v>#VALUE!</v>
      </c>
      <c r="Z73" s="41" t="e">
        <f aca="false">1-(Y73/W73)</f>
        <v>#VALUE!</v>
      </c>
      <c r="AA73" s="41" t="e">
        <f aca="false">(R73*U73*V73)/Z73</f>
        <v>#VALUE!</v>
      </c>
      <c r="AB73" s="40" t="n">
        <v>0.01887</v>
      </c>
      <c r="AC73" s="42" t="s">
        <v>50</v>
      </c>
      <c r="AD73" s="43" t="b">
        <f aca="false">AND(NOT(ISBLANK(D73)),NOT(ISBLANK(F73)),NOT(ISBLANK(H73)),NOT(ISBLANK(I73)),NOT(ISBLANK(O73)),NOT(ISBLANK(Q73)),Q73&gt;=0,O73&gt;=0,H73&gt;=0,I73&gt;=0,G73&gt;0)</f>
        <v>0</v>
      </c>
      <c r="AE73" s="42" t="s">
        <v>51</v>
      </c>
      <c r="AF73" s="44" t="str">
        <f aca="false">IF($AD73=0,"Review",IF($H$3="US",(($H73-$I73-0.066667*($G73))/($G73*$M73)-($L73*$Q73))*$P73,(($H73-$I73-0.066667*($G73))/($G73*$M73)-($L73/8.696*$Q73))*$P73*37))</f>
        <v>Review</v>
      </c>
      <c r="AG73" s="45" t="str">
        <f aca="false">IF($AD73=0,"Review",IF($H$3="US",AA73/AB73*0.105*37,AA73/AB73))</f>
        <v>Review</v>
      </c>
      <c r="AH73" s="46" t="str">
        <f aca="false">IF($AD73=0,"",IF($H$3="US",AG73/60/60,AG73/24/60/60))</f>
        <v/>
      </c>
      <c r="AI73" s="47" t="str">
        <f aca="false">IF($AD73=0,"",IF($H$3="US",AA73/AB73*37/24/60/60,AA73/AB73/24/60/60))</f>
        <v/>
      </c>
      <c r="AJ73" s="48" t="str">
        <f aca="false">IF(AD73=0,"",IF(AF73=0,"",S73/R73))</f>
        <v/>
      </c>
      <c r="AK73" s="49" t="str">
        <f aca="false">IF(AD73=1,5%,"")</f>
        <v/>
      </c>
      <c r="AL73" s="49" t="str">
        <f aca="false">IF(AD73=1,(100*1.4)/(H73-I73)/100,"")</f>
        <v/>
      </c>
      <c r="AM73" s="49" t="str">
        <f aca="false">IF(AD73=1,IF(G73&gt;0,IF($H$3="US",0.1/AF73,(0.1*37)/AF73),0.1),"")</f>
        <v/>
      </c>
      <c r="AN73" s="49" t="str">
        <f aca="false">IF(AD73=1,SQRT(AK73*AK73+AL73*AL73+AM73*AM73),"")</f>
        <v/>
      </c>
      <c r="AO73" s="55"/>
    </row>
    <row r="74" customFormat="false" ht="19.35" hidden="false" customHeight="false" outlineLevel="0" collapsed="false">
      <c r="A74" s="26"/>
      <c r="B74" s="26"/>
      <c r="C74" s="27"/>
      <c r="D74" s="28"/>
      <c r="E74" s="27"/>
      <c r="F74" s="28"/>
      <c r="G74" s="29" t="str">
        <f aca="false">IF(OR(ISBLANK(C74),ISBLANK(D74),ISBLANK(E74),ISBLANK(F74)),"",(E74+F74)-(C74+D74))</f>
        <v/>
      </c>
      <c r="H74" s="30"/>
      <c r="I74" s="31"/>
      <c r="J74" s="32" t="n">
        <f aca="false">IF(N74="SST",0.314473,IF(N74="SLT",0.031243,IF(N74="LST",0.124228,IF(N74="LLT",0.010189,IF(N74="LST-OO",0.074671,IF(N74="LLT-OO",0.011965,IF(N74="LMT-OO",0.013497,IF(N74="HST",7.2954,IF(N74="HLT",0.60795)))))))))</f>
        <v>0</v>
      </c>
      <c r="K74" s="32" t="n">
        <f aca="false">IF(N74="SST",0.260619,IF(N74="SLT",0.02188,IF(N74="LST",0.040676,IF(N74="LLT",0.003372,IF(N74="LST-OO",0.037557,IF(N74="LLT-OO",0.002079,IF(N74="LMT-OO",0.012499,IF(N74="HST",0.004293,IF(N74="HLT",0.0003578)))))))))</f>
        <v>0</v>
      </c>
      <c r="L74" s="29" t="n">
        <f aca="false">IF(N74="SST",0.087,IF(N74="SLT",0.087,IF(N74="LST",0.12,IF(N74="LLT",0.12,IF(N74="LST-OO",0.12,IF(N74="LLT-OO",0.12,IF(N74="LMT-OO",0.12,IF(N74="HST",0.07,IF(N74="HLT",0.07)))))))))</f>
        <v>0</v>
      </c>
      <c r="M74" s="33" t="str">
        <f aca="false">IF(ISBLANK(N74),"",IF(N74="HST",J74+K74*((I74+H74)/2),IF(N74="HLT",J74+K74*((I74+H74)/2),J74+K74*LN((I74+H74)/2))))</f>
        <v/>
      </c>
      <c r="N74" s="31"/>
      <c r="O74" s="31"/>
      <c r="P74" s="34" t="n">
        <f aca="false">IF($H$3="US",IF(LEFT(N74,1)="S",IF(O74&lt;=4000,1,IF(O74&gt;4000,0.79+(6*O74/100000))),IF(LEFT(N74,1)="L",IF(O74&lt;=200,1,IF(O74&gt;200,1.005+(4.5526*O74/100000))),IF(LEFT(N74,1)="H",1))),IF($H$3="SI",IF(LEFT(N74,1)="S",IF(O74&lt;=1219.51,1,IF(O74&gt;1219.51,0.79+(6*(O74*3.28)/100000))),IF(LEFT(N74,1)="L",IF(O74&lt;=60.98,1,IF(O74&gt;60.98,1.005+(4.5526*(O74*3.28)/100000))),IF(LEFT(N74,1)="H",1)))))</f>
        <v>0</v>
      </c>
      <c r="Q74" s="35"/>
      <c r="R74" s="36" t="str">
        <f aca="false">IF(AF74&lt;0,0,IF($AD74=0,"Review",IF($H$3="US",(($H74-$I74-0.066667*($G74))/($G74*$M74)-($L74*$Q74))*$P74,(($H74-$I74-0.066667*($G74))/($G74*$M74)-($L74/8.696*$Q74))*$P74*37)))</f>
        <v>Review</v>
      </c>
      <c r="S74" s="37" t="str">
        <f aca="false">IF(R74="Review","",IF(R74=0,"",(SQRT(SUMSQ((5),(100*1.4/(H74-I74)),(100*IF($E$3="US",0.1,0.1*37)/R74)))/100)*R74))</f>
        <v/>
      </c>
      <c r="T74" s="38" t="str">
        <f aca="false">IF(R74="Review","",IF(R74=0,"",S74/R74))</f>
        <v/>
      </c>
      <c r="U74" s="39" t="n">
        <v>0.1814</v>
      </c>
      <c r="V74" s="40" t="n">
        <v>0.00096</v>
      </c>
      <c r="W74" s="41" t="e">
        <f aca="false">U74*G74</f>
        <v>#VALUE!</v>
      </c>
      <c r="X74" s="41" t="e">
        <f aca="false">EXP(-W74)</f>
        <v>#VALUE!</v>
      </c>
      <c r="Y74" s="41" t="e">
        <f aca="false">1-X74</f>
        <v>#VALUE!</v>
      </c>
      <c r="Z74" s="41" t="e">
        <f aca="false">1-(Y74/W74)</f>
        <v>#VALUE!</v>
      </c>
      <c r="AA74" s="41" t="e">
        <f aca="false">(R74*U74*V74)/Z74</f>
        <v>#VALUE!</v>
      </c>
      <c r="AB74" s="40" t="n">
        <v>0.01887</v>
      </c>
      <c r="AC74" s="42" t="s">
        <v>50</v>
      </c>
      <c r="AD74" s="43" t="b">
        <f aca="false">AND(NOT(ISBLANK(D74)),NOT(ISBLANK(F74)),NOT(ISBLANK(H74)),NOT(ISBLANK(I74)),NOT(ISBLANK(O74)),NOT(ISBLANK(Q74)),Q74&gt;=0,O74&gt;=0,H74&gt;=0,I74&gt;=0,G74&gt;0)</f>
        <v>0</v>
      </c>
      <c r="AE74" s="42" t="s">
        <v>51</v>
      </c>
      <c r="AF74" s="44" t="str">
        <f aca="false">IF($AD74=0,"Review",IF($H$3="US",(($H74-$I74-0.066667*($G74))/($G74*$M74)-($L74*$Q74))*$P74,(($H74-$I74-0.066667*($G74))/($G74*$M74)-($L74/8.696*$Q74))*$P74*37))</f>
        <v>Review</v>
      </c>
      <c r="AG74" s="45" t="str">
        <f aca="false">IF($AD74=0,"Review",IF($H$3="US",AA74/AB74*0.105*37,AA74/AB74))</f>
        <v>Review</v>
      </c>
      <c r="AH74" s="46" t="str">
        <f aca="false">IF($AD74=0,"",IF($H$3="US",AG74/60/60,AG74/24/60/60))</f>
        <v/>
      </c>
      <c r="AI74" s="47" t="str">
        <f aca="false">IF($AD74=0,"",IF($H$3="US",AA74/AB74*37/24/60/60,AA74/AB74/24/60/60))</f>
        <v/>
      </c>
      <c r="AJ74" s="48" t="str">
        <f aca="false">IF(AD74=0,"",IF(AF74=0,"",S74/R74))</f>
        <v/>
      </c>
      <c r="AK74" s="49" t="str">
        <f aca="false">IF(AD74=1,5%,"")</f>
        <v/>
      </c>
      <c r="AL74" s="49" t="str">
        <f aca="false">IF(AD74=1,(100*1.4)/(H74-I74)/100,"")</f>
        <v/>
      </c>
      <c r="AM74" s="49" t="str">
        <f aca="false">IF(AD74=1,IF(G74&gt;0,IF($H$3="US",0.1/AF74,(0.1*37)/AF74),0.1),"")</f>
        <v/>
      </c>
      <c r="AN74" s="49" t="str">
        <f aca="false">IF(AD74=1,SQRT(AK74*AK74+AL74*AL74+AM74*AM74),"")</f>
        <v/>
      </c>
      <c r="AO74" s="55"/>
    </row>
    <row r="75" customFormat="false" ht="19.35" hidden="false" customHeight="false" outlineLevel="0" collapsed="false">
      <c r="A75" s="26"/>
      <c r="B75" s="26"/>
      <c r="C75" s="27"/>
      <c r="D75" s="28"/>
      <c r="E75" s="27"/>
      <c r="F75" s="28"/>
      <c r="G75" s="29" t="str">
        <f aca="false">IF(OR(ISBLANK(C75),ISBLANK(D75),ISBLANK(E75),ISBLANK(F75)),"",(E75+F75)-(C75+D75))</f>
        <v/>
      </c>
      <c r="H75" s="30"/>
      <c r="I75" s="31"/>
      <c r="J75" s="32" t="n">
        <f aca="false">IF(N75="SST",0.314473,IF(N75="SLT",0.031243,IF(N75="LST",0.124228,IF(N75="LLT",0.010189,IF(N75="LST-OO",0.074671,IF(N75="LLT-OO",0.011965,IF(N75="LMT-OO",0.013497,IF(N75="HST",7.2954,IF(N75="HLT",0.60795)))))))))</f>
        <v>0</v>
      </c>
      <c r="K75" s="32" t="n">
        <f aca="false">IF(N75="SST",0.260619,IF(N75="SLT",0.02188,IF(N75="LST",0.040676,IF(N75="LLT",0.003372,IF(N75="LST-OO",0.037557,IF(N75="LLT-OO",0.002079,IF(N75="LMT-OO",0.012499,IF(N75="HST",0.004293,IF(N75="HLT",0.0003578)))))))))</f>
        <v>0</v>
      </c>
      <c r="L75" s="29" t="n">
        <f aca="false">IF(N75="SST",0.087,IF(N75="SLT",0.087,IF(N75="LST",0.12,IF(N75="LLT",0.12,IF(N75="LST-OO",0.12,IF(N75="LLT-OO",0.12,IF(N75="LMT-OO",0.12,IF(N75="HST",0.07,IF(N75="HLT",0.07)))))))))</f>
        <v>0</v>
      </c>
      <c r="M75" s="33" t="str">
        <f aca="false">IF(ISBLANK(N75),"",IF(N75="HST",J75+K75*((I75+H75)/2),IF(N75="HLT",J75+K75*((I75+H75)/2),J75+K75*LN((I75+H75)/2))))</f>
        <v/>
      </c>
      <c r="N75" s="31"/>
      <c r="O75" s="31"/>
      <c r="P75" s="34" t="n">
        <f aca="false">IF($H$3="US",IF(LEFT(N75,1)="S",IF(O75&lt;=4000,1,IF(O75&gt;4000,0.79+(6*O75/100000))),IF(LEFT(N75,1)="L",IF(O75&lt;=200,1,IF(O75&gt;200,1.005+(4.5526*O75/100000))),IF(LEFT(N75,1)="H",1))),IF($H$3="SI",IF(LEFT(N75,1)="S",IF(O75&lt;=1219.51,1,IF(O75&gt;1219.51,0.79+(6*(O75*3.28)/100000))),IF(LEFT(N75,1)="L",IF(O75&lt;=60.98,1,IF(O75&gt;60.98,1.005+(4.5526*(O75*3.28)/100000))),IF(LEFT(N75,1)="H",1)))))</f>
        <v>0</v>
      </c>
      <c r="Q75" s="35"/>
      <c r="R75" s="36" t="str">
        <f aca="false">IF(AF75&lt;0,0,IF($AD75=0,"Review",IF($H$3="US",(($H75-$I75-0.066667*($G75))/($G75*$M75)-($L75*$Q75))*$P75,(($H75-$I75-0.066667*($G75))/($G75*$M75)-($L75/8.696*$Q75))*$P75*37)))</f>
        <v>Review</v>
      </c>
      <c r="S75" s="37" t="str">
        <f aca="false">IF(R75="Review","",IF(R75=0,"",(SQRT(SUMSQ((5),(100*1.4/(H75-I75)),(100*IF($E$3="US",0.1,0.1*37)/R75)))/100)*R75))</f>
        <v/>
      </c>
      <c r="T75" s="38" t="str">
        <f aca="false">IF(R75="Review","",IF(R75=0,"",S75/R75))</f>
        <v/>
      </c>
      <c r="U75" s="39" t="n">
        <v>0.1814</v>
      </c>
      <c r="V75" s="40" t="n">
        <v>0.00096</v>
      </c>
      <c r="W75" s="41" t="e">
        <f aca="false">U75*G75</f>
        <v>#VALUE!</v>
      </c>
      <c r="X75" s="41" t="e">
        <f aca="false">EXP(-W75)</f>
        <v>#VALUE!</v>
      </c>
      <c r="Y75" s="41" t="e">
        <f aca="false">1-X75</f>
        <v>#VALUE!</v>
      </c>
      <c r="Z75" s="41" t="e">
        <f aca="false">1-(Y75/W75)</f>
        <v>#VALUE!</v>
      </c>
      <c r="AA75" s="41" t="e">
        <f aca="false">(R75*U75*V75)/Z75</f>
        <v>#VALUE!</v>
      </c>
      <c r="AB75" s="40" t="n">
        <v>0.01887</v>
      </c>
      <c r="AC75" s="42" t="s">
        <v>50</v>
      </c>
      <c r="AD75" s="43" t="b">
        <f aca="false">AND(NOT(ISBLANK(D75)),NOT(ISBLANK(F75)),NOT(ISBLANK(H75)),NOT(ISBLANK(I75)),NOT(ISBLANK(O75)),NOT(ISBLANK(Q75)),Q75&gt;=0,O75&gt;=0,H75&gt;=0,I75&gt;=0,G75&gt;0)</f>
        <v>0</v>
      </c>
      <c r="AE75" s="42" t="s">
        <v>51</v>
      </c>
      <c r="AF75" s="44" t="str">
        <f aca="false">IF($AD75=0,"Review",IF($H$3="US",(($H75-$I75-0.066667*($G75))/($G75*$M75)-($L75*$Q75))*$P75,(($H75-$I75-0.066667*($G75))/($G75*$M75)-($L75/8.696*$Q75))*$P75*37))</f>
        <v>Review</v>
      </c>
      <c r="AG75" s="45" t="str">
        <f aca="false">IF($AD75=0,"Review",IF($H$3="US",AA75/AB75*0.105*37,AA75/AB75))</f>
        <v>Review</v>
      </c>
      <c r="AH75" s="46" t="str">
        <f aca="false">IF($AD75=0,"",IF($H$3="US",AG75/60/60,AG75/24/60/60))</f>
        <v/>
      </c>
      <c r="AI75" s="47" t="str">
        <f aca="false">IF($AD75=0,"",IF($H$3="US",AA75/AB75*37/24/60/60,AA75/AB75/24/60/60))</f>
        <v/>
      </c>
      <c r="AJ75" s="48" t="str">
        <f aca="false">IF(AD75=0,"",IF(AF75=0,"",S75/R75))</f>
        <v/>
      </c>
      <c r="AK75" s="49" t="str">
        <f aca="false">IF(AD75=1,5%,"")</f>
        <v/>
      </c>
      <c r="AL75" s="49" t="str">
        <f aca="false">IF(AD75=1,(100*1.4)/(H75-I75)/100,"")</f>
        <v/>
      </c>
      <c r="AM75" s="49" t="str">
        <f aca="false">IF(AD75=1,IF(G75&gt;0,IF($H$3="US",0.1/AF75,(0.1*37)/AF75),0.1),"")</f>
        <v/>
      </c>
      <c r="AN75" s="49" t="str">
        <f aca="false">IF(AD75=1,SQRT(AK75*AK75+AL75*AL75+AM75*AM75),"")</f>
        <v/>
      </c>
      <c r="AO75" s="55"/>
    </row>
    <row r="76" customFormat="false" ht="19.35" hidden="false" customHeight="false" outlineLevel="0" collapsed="false">
      <c r="A76" s="26"/>
      <c r="B76" s="26"/>
      <c r="C76" s="27"/>
      <c r="D76" s="28"/>
      <c r="E76" s="27"/>
      <c r="F76" s="28"/>
      <c r="G76" s="29" t="str">
        <f aca="false">IF(OR(ISBLANK(C76),ISBLANK(D76),ISBLANK(E76),ISBLANK(F76)),"",(E76+F76)-(C76+D76))</f>
        <v/>
      </c>
      <c r="H76" s="30"/>
      <c r="I76" s="31"/>
      <c r="J76" s="32" t="n">
        <f aca="false">IF(N76="SST",0.314473,IF(N76="SLT",0.031243,IF(N76="LST",0.124228,IF(N76="LLT",0.010189,IF(N76="LST-OO",0.074671,IF(N76="LLT-OO",0.011965,IF(N76="LMT-OO",0.013497,IF(N76="HST",7.2954,IF(N76="HLT",0.60795)))))))))</f>
        <v>0</v>
      </c>
      <c r="K76" s="32" t="n">
        <f aca="false">IF(N76="SST",0.260619,IF(N76="SLT",0.02188,IF(N76="LST",0.040676,IF(N76="LLT",0.003372,IF(N76="LST-OO",0.037557,IF(N76="LLT-OO",0.002079,IF(N76="LMT-OO",0.012499,IF(N76="HST",0.004293,IF(N76="HLT",0.0003578)))))))))</f>
        <v>0</v>
      </c>
      <c r="L76" s="29" t="n">
        <f aca="false">IF(N76="SST",0.087,IF(N76="SLT",0.087,IF(N76="LST",0.12,IF(N76="LLT",0.12,IF(N76="LST-OO",0.12,IF(N76="LLT-OO",0.12,IF(N76="LMT-OO",0.12,IF(N76="HST",0.07,IF(N76="HLT",0.07)))))))))</f>
        <v>0</v>
      </c>
      <c r="M76" s="33" t="str">
        <f aca="false">IF(ISBLANK(N76),"",IF(N76="HST",J76+K76*((I76+H76)/2),IF(N76="HLT",J76+K76*((I76+H76)/2),J76+K76*LN((I76+H76)/2))))</f>
        <v/>
      </c>
      <c r="N76" s="31"/>
      <c r="O76" s="31"/>
      <c r="P76" s="34" t="n">
        <f aca="false">IF($H$3="US",IF(LEFT(N76,1)="S",IF(O76&lt;=4000,1,IF(O76&gt;4000,0.79+(6*O76/100000))),IF(LEFT(N76,1)="L",IF(O76&lt;=200,1,IF(O76&gt;200,1.005+(4.5526*O76/100000))),IF(LEFT(N76,1)="H",1))),IF($H$3="SI",IF(LEFT(N76,1)="S",IF(O76&lt;=1219.51,1,IF(O76&gt;1219.51,0.79+(6*(O76*3.28)/100000))),IF(LEFT(N76,1)="L",IF(O76&lt;=60.98,1,IF(O76&gt;60.98,1.005+(4.5526*(O76*3.28)/100000))),IF(LEFT(N76,1)="H",1)))))</f>
        <v>0</v>
      </c>
      <c r="Q76" s="35"/>
      <c r="R76" s="36" t="str">
        <f aca="false">IF(AF76&lt;0,0,IF($AD76=0,"Review",IF($H$3="US",(($H76-$I76-0.066667*($G76))/($G76*$M76)-($L76*$Q76))*$P76,(($H76-$I76-0.066667*($G76))/($G76*$M76)-($L76/8.696*$Q76))*$P76*37)))</f>
        <v>Review</v>
      </c>
      <c r="S76" s="37" t="str">
        <f aca="false">IF(R76="Review","",IF(R76=0,"",(SQRT(SUMSQ((5),(100*1.4/(H76-I76)),(100*IF($E$3="US",0.1,0.1*37)/R76)))/100)*R76))</f>
        <v/>
      </c>
      <c r="T76" s="38" t="str">
        <f aca="false">IF(R76="Review","",IF(R76=0,"",S76/R76))</f>
        <v/>
      </c>
      <c r="U76" s="39" t="n">
        <v>0.1814</v>
      </c>
      <c r="V76" s="40" t="n">
        <v>0.00096</v>
      </c>
      <c r="W76" s="41" t="e">
        <f aca="false">U76*G76</f>
        <v>#VALUE!</v>
      </c>
      <c r="X76" s="41" t="e">
        <f aca="false">EXP(-W76)</f>
        <v>#VALUE!</v>
      </c>
      <c r="Y76" s="41" t="e">
        <f aca="false">1-X76</f>
        <v>#VALUE!</v>
      </c>
      <c r="Z76" s="41" t="e">
        <f aca="false">1-(Y76/W76)</f>
        <v>#VALUE!</v>
      </c>
      <c r="AA76" s="41" t="e">
        <f aca="false">(R76*U76*V76)/Z76</f>
        <v>#VALUE!</v>
      </c>
      <c r="AB76" s="40" t="n">
        <v>0.01887</v>
      </c>
      <c r="AC76" s="42" t="s">
        <v>50</v>
      </c>
      <c r="AD76" s="43" t="b">
        <f aca="false">AND(NOT(ISBLANK(D76)),NOT(ISBLANK(F76)),NOT(ISBLANK(H76)),NOT(ISBLANK(I76)),NOT(ISBLANK(O76)),NOT(ISBLANK(Q76)),Q76&gt;=0,O76&gt;=0,H76&gt;=0,I76&gt;=0,G76&gt;0)</f>
        <v>0</v>
      </c>
      <c r="AE76" s="42" t="s">
        <v>51</v>
      </c>
      <c r="AF76" s="44" t="str">
        <f aca="false">IF($AD76=0,"Review",IF($H$3="US",(($H76-$I76-0.066667*($G76))/($G76*$M76)-($L76*$Q76))*$P76,(($H76-$I76-0.066667*($G76))/($G76*$M76)-($L76/8.696*$Q76))*$P76*37))</f>
        <v>Review</v>
      </c>
      <c r="AG76" s="45" t="str">
        <f aca="false">IF($AD76=0,"Review",IF($H$3="US",AA76/AB76*0.105*37,AA76/AB76))</f>
        <v>Review</v>
      </c>
      <c r="AH76" s="46" t="str">
        <f aca="false">IF($AD76=0,"",IF($H$3="US",AG76/60/60,AG76/24/60/60))</f>
        <v/>
      </c>
      <c r="AI76" s="47" t="str">
        <f aca="false">IF($AD76=0,"",IF($H$3="US",AA76/AB76*37/24/60/60,AA76/AB76/24/60/60))</f>
        <v/>
      </c>
      <c r="AJ76" s="48" t="str">
        <f aca="false">IF(AD76=0,"",IF(AF76=0,"",S76/R76))</f>
        <v/>
      </c>
      <c r="AK76" s="49" t="str">
        <f aca="false">IF(AD76=1,5%,"")</f>
        <v/>
      </c>
      <c r="AL76" s="49" t="str">
        <f aca="false">IF(AD76=1,(100*1.4)/(H76-I76)/100,"")</f>
        <v/>
      </c>
      <c r="AM76" s="49" t="str">
        <f aca="false">IF(AD76=1,IF(G76&gt;0,IF($H$3="US",0.1/AF76,(0.1*37)/AF76),0.1),"")</f>
        <v/>
      </c>
      <c r="AN76" s="49" t="str">
        <f aca="false">IF(AD76=1,SQRT(AK76*AK76+AL76*AL76+AM76*AM76),"")</f>
        <v/>
      </c>
      <c r="AO76" s="55"/>
    </row>
    <row r="77" customFormat="false" ht="19.35" hidden="false" customHeight="false" outlineLevel="0" collapsed="false">
      <c r="A77" s="26"/>
      <c r="B77" s="26"/>
      <c r="C77" s="27"/>
      <c r="D77" s="28"/>
      <c r="E77" s="27"/>
      <c r="F77" s="28"/>
      <c r="G77" s="29" t="str">
        <f aca="false">IF(OR(ISBLANK(C77),ISBLANK(D77),ISBLANK(E77),ISBLANK(F77)),"",(E77+F77)-(C77+D77))</f>
        <v/>
      </c>
      <c r="H77" s="30"/>
      <c r="I77" s="31"/>
      <c r="J77" s="32" t="n">
        <f aca="false">IF(N77="SST",0.314473,IF(N77="SLT",0.031243,IF(N77="LST",0.124228,IF(N77="LLT",0.010189,IF(N77="LST-OO",0.074671,IF(N77="LLT-OO",0.011965,IF(N77="LMT-OO",0.013497,IF(N77="HST",7.2954,IF(N77="HLT",0.60795)))))))))</f>
        <v>0</v>
      </c>
      <c r="K77" s="32" t="n">
        <f aca="false">IF(N77="SST",0.260619,IF(N77="SLT",0.02188,IF(N77="LST",0.040676,IF(N77="LLT",0.003372,IF(N77="LST-OO",0.037557,IF(N77="LLT-OO",0.002079,IF(N77="LMT-OO",0.012499,IF(N77="HST",0.004293,IF(N77="HLT",0.0003578)))))))))</f>
        <v>0</v>
      </c>
      <c r="L77" s="29" t="n">
        <f aca="false">IF(N77="SST",0.087,IF(N77="SLT",0.087,IF(N77="LST",0.12,IF(N77="LLT",0.12,IF(N77="LST-OO",0.12,IF(N77="LLT-OO",0.12,IF(N77="LMT-OO",0.12,IF(N77="HST",0.07,IF(N77="HLT",0.07)))))))))</f>
        <v>0</v>
      </c>
      <c r="M77" s="33" t="str">
        <f aca="false">IF(ISBLANK(N77),"",IF(N77="HST",J77+K77*((I77+H77)/2),IF(N77="HLT",J77+K77*((I77+H77)/2),J77+K77*LN((I77+H77)/2))))</f>
        <v/>
      </c>
      <c r="N77" s="31"/>
      <c r="O77" s="31"/>
      <c r="P77" s="34" t="n">
        <f aca="false">IF($H$3="US",IF(LEFT(N77,1)="S",IF(O77&lt;=4000,1,IF(O77&gt;4000,0.79+(6*O77/100000))),IF(LEFT(N77,1)="L",IF(O77&lt;=200,1,IF(O77&gt;200,1.005+(4.5526*O77/100000))),IF(LEFT(N77,1)="H",1))),IF($H$3="SI",IF(LEFT(N77,1)="S",IF(O77&lt;=1219.51,1,IF(O77&gt;1219.51,0.79+(6*(O77*3.28)/100000))),IF(LEFT(N77,1)="L",IF(O77&lt;=60.98,1,IF(O77&gt;60.98,1.005+(4.5526*(O77*3.28)/100000))),IF(LEFT(N77,1)="H",1)))))</f>
        <v>0</v>
      </c>
      <c r="Q77" s="35"/>
      <c r="R77" s="36" t="str">
        <f aca="false">IF(AF77&lt;0,0,IF($AD77=0,"Review",IF($H$3="US",(($H77-$I77-0.066667*($G77))/($G77*$M77)-($L77*$Q77))*$P77,(($H77-$I77-0.066667*($G77))/($G77*$M77)-($L77/8.696*$Q77))*$P77*37)))</f>
        <v>Review</v>
      </c>
      <c r="S77" s="37" t="str">
        <f aca="false">IF(R77="Review","",IF(R77=0,"",(SQRT(SUMSQ((5),(100*1.4/(H77-I77)),(100*IF($E$3="US",0.1,0.1*37)/R77)))/100)*R77))</f>
        <v/>
      </c>
      <c r="T77" s="38" t="str">
        <f aca="false">IF(R77="Review","",IF(R77=0,"",S77/R77))</f>
        <v/>
      </c>
      <c r="U77" s="39" t="n">
        <v>0.1814</v>
      </c>
      <c r="V77" s="40" t="n">
        <v>0.00096</v>
      </c>
      <c r="W77" s="41" t="e">
        <f aca="false">U77*G77</f>
        <v>#VALUE!</v>
      </c>
      <c r="X77" s="41" t="e">
        <f aca="false">EXP(-W77)</f>
        <v>#VALUE!</v>
      </c>
      <c r="Y77" s="41" t="e">
        <f aca="false">1-X77</f>
        <v>#VALUE!</v>
      </c>
      <c r="Z77" s="41" t="e">
        <f aca="false">1-(Y77/W77)</f>
        <v>#VALUE!</v>
      </c>
      <c r="AA77" s="41" t="e">
        <f aca="false">(R77*U77*V77)/Z77</f>
        <v>#VALUE!</v>
      </c>
      <c r="AB77" s="40" t="n">
        <v>0.01887</v>
      </c>
      <c r="AC77" s="42" t="s">
        <v>50</v>
      </c>
      <c r="AD77" s="43" t="b">
        <f aca="false">AND(NOT(ISBLANK(D77)),NOT(ISBLANK(F77)),NOT(ISBLANK(H77)),NOT(ISBLANK(I77)),NOT(ISBLANK(O77)),NOT(ISBLANK(Q77)),Q77&gt;=0,O77&gt;=0,H77&gt;=0,I77&gt;=0,G77&gt;0)</f>
        <v>0</v>
      </c>
      <c r="AE77" s="42" t="s">
        <v>51</v>
      </c>
      <c r="AF77" s="44" t="str">
        <f aca="false">IF($AD77=0,"Review",IF($H$3="US",(($H77-$I77-0.066667*($G77))/($G77*$M77)-($L77*$Q77))*$P77,(($H77-$I77-0.066667*($G77))/($G77*$M77)-($L77/8.696*$Q77))*$P77*37))</f>
        <v>Review</v>
      </c>
      <c r="AG77" s="45" t="str">
        <f aca="false">IF($AD77=0,"Review",IF($H$3="US",AA77/AB77*0.105*37,AA77/AB77))</f>
        <v>Review</v>
      </c>
      <c r="AH77" s="46" t="str">
        <f aca="false">IF($AD77=0,"",IF($H$3="US",AG77/60/60,AG77/24/60/60))</f>
        <v/>
      </c>
      <c r="AI77" s="47" t="str">
        <f aca="false">IF($AD77=0,"",IF($H$3="US",AA77/AB77*37/24/60/60,AA77/AB77/24/60/60))</f>
        <v/>
      </c>
      <c r="AJ77" s="48" t="str">
        <f aca="false">IF(AD77=0,"",IF(AF77=0,"",S77/R77))</f>
        <v/>
      </c>
      <c r="AK77" s="49" t="str">
        <f aca="false">IF(AD77=1,5%,"")</f>
        <v/>
      </c>
      <c r="AL77" s="49" t="str">
        <f aca="false">IF(AD77=1,(100*1.4)/(H77-I77)/100,"")</f>
        <v/>
      </c>
      <c r="AM77" s="49" t="str">
        <f aca="false">IF(AD77=1,IF(G77&gt;0,IF($H$3="US",0.1/AF77,(0.1*37)/AF77),0.1),"")</f>
        <v/>
      </c>
      <c r="AN77" s="49" t="str">
        <f aca="false">IF(AD77=1,SQRT(AK77*AK77+AL77*AL77+AM77*AM77),"")</f>
        <v/>
      </c>
      <c r="AO77" s="55"/>
    </row>
    <row r="78" customFormat="false" ht="19.35" hidden="false" customHeight="false" outlineLevel="0" collapsed="false">
      <c r="A78" s="26"/>
      <c r="B78" s="26"/>
      <c r="C78" s="27"/>
      <c r="D78" s="28"/>
      <c r="E78" s="27"/>
      <c r="F78" s="28"/>
      <c r="G78" s="29" t="str">
        <f aca="false">IF(OR(ISBLANK(C78),ISBLANK(D78),ISBLANK(E78),ISBLANK(F78)),"",(E78+F78)-(C78+D78))</f>
        <v/>
      </c>
      <c r="H78" s="30"/>
      <c r="I78" s="31"/>
      <c r="J78" s="32" t="n">
        <f aca="false">IF(N78="SST",0.314473,IF(N78="SLT",0.031243,IF(N78="LST",0.124228,IF(N78="LLT",0.010189,IF(N78="LST-OO",0.074671,IF(N78="LLT-OO",0.011965,IF(N78="LMT-OO",0.013497,IF(N78="HST",7.2954,IF(N78="HLT",0.60795)))))))))</f>
        <v>0</v>
      </c>
      <c r="K78" s="32" t="n">
        <f aca="false">IF(N78="SST",0.260619,IF(N78="SLT",0.02188,IF(N78="LST",0.040676,IF(N78="LLT",0.003372,IF(N78="LST-OO",0.037557,IF(N78="LLT-OO",0.002079,IF(N78="LMT-OO",0.012499,IF(N78="HST",0.004293,IF(N78="HLT",0.0003578)))))))))</f>
        <v>0</v>
      </c>
      <c r="L78" s="29" t="n">
        <f aca="false">IF(N78="SST",0.087,IF(N78="SLT",0.087,IF(N78="LST",0.12,IF(N78="LLT",0.12,IF(N78="LST-OO",0.12,IF(N78="LLT-OO",0.12,IF(N78="LMT-OO",0.12,IF(N78="HST",0.07,IF(N78="HLT",0.07)))))))))</f>
        <v>0</v>
      </c>
      <c r="M78" s="33" t="str">
        <f aca="false">IF(ISBLANK(N78),"",IF(N78="HST",J78+K78*((I78+H78)/2),IF(N78="HLT",J78+K78*((I78+H78)/2),J78+K78*LN((I78+H78)/2))))</f>
        <v/>
      </c>
      <c r="N78" s="31"/>
      <c r="O78" s="31"/>
      <c r="P78" s="34" t="n">
        <f aca="false">IF($H$3="US",IF(LEFT(N78,1)="S",IF(O78&lt;=4000,1,IF(O78&gt;4000,0.79+(6*O78/100000))),IF(LEFT(N78,1)="L",IF(O78&lt;=200,1,IF(O78&gt;200,1.005+(4.5526*O78/100000))),IF(LEFT(N78,1)="H",1))),IF($H$3="SI",IF(LEFT(N78,1)="S",IF(O78&lt;=1219.51,1,IF(O78&gt;1219.51,0.79+(6*(O78*3.28)/100000))),IF(LEFT(N78,1)="L",IF(O78&lt;=60.98,1,IF(O78&gt;60.98,1.005+(4.5526*(O78*3.28)/100000))),IF(LEFT(N78,1)="H",1)))))</f>
        <v>0</v>
      </c>
      <c r="Q78" s="35"/>
      <c r="R78" s="36" t="str">
        <f aca="false">IF(AF78&lt;0,0,IF($AD78=0,"Review",IF($H$3="US",(($H78-$I78-0.066667*($G78))/($G78*$M78)-($L78*$Q78))*$P78,(($H78-$I78-0.066667*($G78))/($G78*$M78)-($L78/8.696*$Q78))*$P78*37)))</f>
        <v>Review</v>
      </c>
      <c r="S78" s="37" t="str">
        <f aca="false">IF(R78="Review","",IF(R78=0,"",(SQRT(SUMSQ((5),(100*1.4/(H78-I78)),(100*IF($E$3="US",0.1,0.1*37)/R78)))/100)*R78))</f>
        <v/>
      </c>
      <c r="T78" s="38" t="str">
        <f aca="false">IF(R78="Review","",IF(R78=0,"",S78/R78))</f>
        <v/>
      </c>
      <c r="U78" s="39" t="n">
        <v>0.1814</v>
      </c>
      <c r="V78" s="40" t="n">
        <v>0.00096</v>
      </c>
      <c r="W78" s="41" t="e">
        <f aca="false">U78*G78</f>
        <v>#VALUE!</v>
      </c>
      <c r="X78" s="41" t="e">
        <f aca="false">EXP(-W78)</f>
        <v>#VALUE!</v>
      </c>
      <c r="Y78" s="41" t="e">
        <f aca="false">1-X78</f>
        <v>#VALUE!</v>
      </c>
      <c r="Z78" s="41" t="e">
        <f aca="false">1-(Y78/W78)</f>
        <v>#VALUE!</v>
      </c>
      <c r="AA78" s="41" t="e">
        <f aca="false">(R78*U78*V78)/Z78</f>
        <v>#VALUE!</v>
      </c>
      <c r="AB78" s="40" t="n">
        <v>0.01887</v>
      </c>
      <c r="AC78" s="42" t="s">
        <v>50</v>
      </c>
      <c r="AD78" s="43" t="b">
        <f aca="false">AND(NOT(ISBLANK(D78)),NOT(ISBLANK(F78)),NOT(ISBLANK(H78)),NOT(ISBLANK(I78)),NOT(ISBLANK(O78)),NOT(ISBLANK(Q78)),Q78&gt;=0,O78&gt;=0,H78&gt;=0,I78&gt;=0,G78&gt;0)</f>
        <v>0</v>
      </c>
      <c r="AE78" s="42" t="s">
        <v>51</v>
      </c>
      <c r="AF78" s="44" t="str">
        <f aca="false">IF($AD78=0,"Review",IF($H$3="US",(($H78-$I78-0.066667*($G78))/($G78*$M78)-($L78*$Q78))*$P78,(($H78-$I78-0.066667*($G78))/($G78*$M78)-($L78/8.696*$Q78))*$P78*37))</f>
        <v>Review</v>
      </c>
      <c r="AG78" s="45" t="str">
        <f aca="false">IF($AD78=0,"Review",IF($H$3="US",AA78/AB78*0.105*37,AA78/AB78))</f>
        <v>Review</v>
      </c>
      <c r="AH78" s="46" t="str">
        <f aca="false">IF($AD78=0,"",IF($H$3="US",AG78/60/60,AG78/24/60/60))</f>
        <v/>
      </c>
      <c r="AI78" s="47" t="str">
        <f aca="false">IF($AD78=0,"",IF($H$3="US",AA78/AB78*37/24/60/60,AA78/AB78/24/60/60))</f>
        <v/>
      </c>
      <c r="AJ78" s="48" t="str">
        <f aca="false">IF(AD78=0,"",IF(AF78=0,"",S78/R78))</f>
        <v/>
      </c>
      <c r="AK78" s="49" t="str">
        <f aca="false">IF(AD78=1,5%,"")</f>
        <v/>
      </c>
      <c r="AL78" s="49" t="str">
        <f aca="false">IF(AD78=1,(100*1.4)/(H78-I78)/100,"")</f>
        <v/>
      </c>
      <c r="AM78" s="49" t="str">
        <f aca="false">IF(AD78=1,IF(G78&gt;0,IF($H$3="US",0.1/AF78,(0.1*37)/AF78),0.1),"")</f>
        <v/>
      </c>
      <c r="AN78" s="49" t="str">
        <f aca="false">IF(AD78=1,SQRT(AK78*AK78+AL78*AL78+AM78*AM78),"")</f>
        <v/>
      </c>
      <c r="AO78" s="55"/>
    </row>
    <row r="79" customFormat="false" ht="19.35" hidden="false" customHeight="false" outlineLevel="0" collapsed="false">
      <c r="A79" s="26"/>
      <c r="B79" s="26"/>
      <c r="C79" s="27"/>
      <c r="D79" s="28"/>
      <c r="E79" s="27"/>
      <c r="F79" s="28"/>
      <c r="G79" s="29" t="str">
        <f aca="false">IF(OR(ISBLANK(C79),ISBLANK(D79),ISBLANK(E79),ISBLANK(F79)),"",(E79+F79)-(C79+D79))</f>
        <v/>
      </c>
      <c r="H79" s="30"/>
      <c r="I79" s="31"/>
      <c r="J79" s="32" t="n">
        <f aca="false">IF(N79="SST",0.314473,IF(N79="SLT",0.031243,IF(N79="LST",0.124228,IF(N79="LLT",0.010189,IF(N79="LST-OO",0.074671,IF(N79="LLT-OO",0.011965,IF(N79="LMT-OO",0.013497,IF(N79="HST",7.2954,IF(N79="HLT",0.60795)))))))))</f>
        <v>0</v>
      </c>
      <c r="K79" s="32" t="n">
        <f aca="false">IF(N79="SST",0.260619,IF(N79="SLT",0.02188,IF(N79="LST",0.040676,IF(N79="LLT",0.003372,IF(N79="LST-OO",0.037557,IF(N79="LLT-OO",0.002079,IF(N79="LMT-OO",0.012499,IF(N79="HST",0.004293,IF(N79="HLT",0.0003578)))))))))</f>
        <v>0</v>
      </c>
      <c r="L79" s="29" t="n">
        <f aca="false">IF(N79="SST",0.087,IF(N79="SLT",0.087,IF(N79="LST",0.12,IF(N79="LLT",0.12,IF(N79="LST-OO",0.12,IF(N79="LLT-OO",0.12,IF(N79="LMT-OO",0.12,IF(N79="HST",0.07,IF(N79="HLT",0.07)))))))))</f>
        <v>0</v>
      </c>
      <c r="M79" s="33" t="str">
        <f aca="false">IF(ISBLANK(N79),"",IF(N79="HST",J79+K79*((I79+H79)/2),IF(N79="HLT",J79+K79*((I79+H79)/2),J79+K79*LN((I79+H79)/2))))</f>
        <v/>
      </c>
      <c r="N79" s="31"/>
      <c r="O79" s="31"/>
      <c r="P79" s="34" t="n">
        <f aca="false">IF($H$3="US",IF(LEFT(N79,1)="S",IF(O79&lt;=4000,1,IF(O79&gt;4000,0.79+(6*O79/100000))),IF(LEFT(N79,1)="L",IF(O79&lt;=200,1,IF(O79&gt;200,1.005+(4.5526*O79/100000))),IF(LEFT(N79,1)="H",1))),IF($H$3="SI",IF(LEFT(N79,1)="S",IF(O79&lt;=1219.51,1,IF(O79&gt;1219.51,0.79+(6*(O79*3.28)/100000))),IF(LEFT(N79,1)="L",IF(O79&lt;=60.98,1,IF(O79&gt;60.98,1.005+(4.5526*(O79*3.28)/100000))),IF(LEFT(N79,1)="H",1)))))</f>
        <v>0</v>
      </c>
      <c r="Q79" s="35"/>
      <c r="R79" s="36" t="str">
        <f aca="false">IF(AF79&lt;0,0,IF($AD79=0,"Review",IF($H$3="US",(($H79-$I79-0.066667*($G79))/($G79*$M79)-($L79*$Q79))*$P79,(($H79-$I79-0.066667*($G79))/($G79*$M79)-($L79/8.696*$Q79))*$P79*37)))</f>
        <v>Review</v>
      </c>
      <c r="S79" s="37" t="str">
        <f aca="false">IF(R79="Review","",IF(R79=0,"",(SQRT(SUMSQ((5),(100*1.4/(H79-I79)),(100*IF($E$3="US",0.1,0.1*37)/R79)))/100)*R79))</f>
        <v/>
      </c>
      <c r="T79" s="38" t="str">
        <f aca="false">IF(R79="Review","",IF(R79=0,"",S79/R79))</f>
        <v/>
      </c>
      <c r="U79" s="39" t="n">
        <v>0.1814</v>
      </c>
      <c r="V79" s="40" t="n">
        <v>0.00096</v>
      </c>
      <c r="W79" s="41" t="e">
        <f aca="false">U79*G79</f>
        <v>#VALUE!</v>
      </c>
      <c r="X79" s="41" t="e">
        <f aca="false">EXP(-W79)</f>
        <v>#VALUE!</v>
      </c>
      <c r="Y79" s="41" t="e">
        <f aca="false">1-X79</f>
        <v>#VALUE!</v>
      </c>
      <c r="Z79" s="41" t="e">
        <f aca="false">1-(Y79/W79)</f>
        <v>#VALUE!</v>
      </c>
      <c r="AA79" s="41" t="e">
        <f aca="false">(R79*U79*V79)/Z79</f>
        <v>#VALUE!</v>
      </c>
      <c r="AB79" s="40" t="n">
        <v>0.01887</v>
      </c>
      <c r="AC79" s="42" t="s">
        <v>50</v>
      </c>
      <c r="AD79" s="43" t="b">
        <f aca="false">AND(NOT(ISBLANK(D79)),NOT(ISBLANK(F79)),NOT(ISBLANK(H79)),NOT(ISBLANK(I79)),NOT(ISBLANK(O79)),NOT(ISBLANK(Q79)),Q79&gt;=0,O79&gt;=0,H79&gt;=0,I79&gt;=0,G79&gt;0)</f>
        <v>0</v>
      </c>
      <c r="AE79" s="42" t="s">
        <v>51</v>
      </c>
      <c r="AF79" s="44" t="str">
        <f aca="false">IF($AD79=0,"Review",IF($H$3="US",(($H79-$I79-0.066667*($G79))/($G79*$M79)-($L79*$Q79))*$P79,(($H79-$I79-0.066667*($G79))/($G79*$M79)-($L79/8.696*$Q79))*$P79*37))</f>
        <v>Review</v>
      </c>
      <c r="AG79" s="45" t="str">
        <f aca="false">IF($AD79=0,"Review",IF($H$3="US",AA79/AB79*0.105*37,AA79/AB79))</f>
        <v>Review</v>
      </c>
      <c r="AH79" s="46" t="str">
        <f aca="false">IF($AD79=0,"",IF($H$3="US",AG79/60/60,AG79/24/60/60))</f>
        <v/>
      </c>
      <c r="AI79" s="47" t="str">
        <f aca="false">IF($AD79=0,"",IF($H$3="US",AA79/AB79*37/24/60/60,AA79/AB79/24/60/60))</f>
        <v/>
      </c>
      <c r="AJ79" s="48" t="str">
        <f aca="false">IF(AD79=0,"",IF(AF79=0,"",S79/R79))</f>
        <v/>
      </c>
      <c r="AK79" s="49" t="str">
        <f aca="false">IF(AD79=1,5%,"")</f>
        <v/>
      </c>
      <c r="AL79" s="49" t="str">
        <f aca="false">IF(AD79=1,(100*1.4)/(H79-I79)/100,"")</f>
        <v/>
      </c>
      <c r="AM79" s="49" t="str">
        <f aca="false">IF(AD79=1,IF(G79&gt;0,IF($H$3="US",0.1/AF79,(0.1*37)/AF79),0.1),"")</f>
        <v/>
      </c>
      <c r="AN79" s="49" t="str">
        <f aca="false">IF(AD79=1,SQRT(AK79*AK79+AL79*AL79+AM79*AM79),"")</f>
        <v/>
      </c>
      <c r="AO79" s="55"/>
    </row>
    <row r="80" customFormat="false" ht="19.35" hidden="false" customHeight="false" outlineLevel="0" collapsed="false">
      <c r="A80" s="26"/>
      <c r="B80" s="26"/>
      <c r="C80" s="27"/>
      <c r="D80" s="28"/>
      <c r="E80" s="27"/>
      <c r="F80" s="28"/>
      <c r="G80" s="29" t="str">
        <f aca="false">IF(OR(ISBLANK(C80),ISBLANK(D80),ISBLANK(E80),ISBLANK(F80)),"",(E80+F80)-(C80+D80))</f>
        <v/>
      </c>
      <c r="H80" s="30"/>
      <c r="I80" s="31"/>
      <c r="J80" s="32" t="n">
        <f aca="false">IF(N80="SST",0.314473,IF(N80="SLT",0.031243,IF(N80="LST",0.124228,IF(N80="LLT",0.010189,IF(N80="LST-OO",0.074671,IF(N80="LLT-OO",0.011965,IF(N80="LMT-OO",0.013497,IF(N80="HST",7.2954,IF(N80="HLT",0.60795)))))))))</f>
        <v>0</v>
      </c>
      <c r="K80" s="32" t="n">
        <f aca="false">IF(N80="SST",0.260619,IF(N80="SLT",0.02188,IF(N80="LST",0.040676,IF(N80="LLT",0.003372,IF(N80="LST-OO",0.037557,IF(N80="LLT-OO",0.002079,IF(N80="LMT-OO",0.012499,IF(N80="HST",0.004293,IF(N80="HLT",0.0003578)))))))))</f>
        <v>0</v>
      </c>
      <c r="L80" s="29" t="n">
        <f aca="false">IF(N80="SST",0.087,IF(N80="SLT",0.087,IF(N80="LST",0.12,IF(N80="LLT",0.12,IF(N80="LST-OO",0.12,IF(N80="LLT-OO",0.12,IF(N80="LMT-OO",0.12,IF(N80="HST",0.07,IF(N80="HLT",0.07)))))))))</f>
        <v>0</v>
      </c>
      <c r="M80" s="33" t="str">
        <f aca="false">IF(ISBLANK(N80),"",IF(N80="HST",J80+K80*((I80+H80)/2),IF(N80="HLT",J80+K80*((I80+H80)/2),J80+K80*LN((I80+H80)/2))))</f>
        <v/>
      </c>
      <c r="N80" s="31"/>
      <c r="O80" s="31"/>
      <c r="P80" s="34" t="n">
        <f aca="false">IF($H$3="US",IF(LEFT(N80,1)="S",IF(O80&lt;=4000,1,IF(O80&gt;4000,0.79+(6*O80/100000))),IF(LEFT(N80,1)="L",IF(O80&lt;=200,1,IF(O80&gt;200,1.005+(4.5526*O80/100000))),IF(LEFT(N80,1)="H",1))),IF($H$3="SI",IF(LEFT(N80,1)="S",IF(O80&lt;=1219.51,1,IF(O80&gt;1219.51,0.79+(6*(O80*3.28)/100000))),IF(LEFT(N80,1)="L",IF(O80&lt;=60.98,1,IF(O80&gt;60.98,1.005+(4.5526*(O80*3.28)/100000))),IF(LEFT(N80,1)="H",1)))))</f>
        <v>0</v>
      </c>
      <c r="Q80" s="35"/>
      <c r="R80" s="36" t="str">
        <f aca="false">IF(AF80&lt;0,0,IF($AD80=0,"Review",IF($H$3="US",(($H80-$I80-0.066667*($G80))/($G80*$M80)-($L80*$Q80))*$P80,(($H80-$I80-0.066667*($G80))/($G80*$M80)-($L80/8.696*$Q80))*$P80*37)))</f>
        <v>Review</v>
      </c>
      <c r="S80" s="37" t="str">
        <f aca="false">IF(R80="Review","",IF(R80=0,"",(SQRT(SUMSQ((5),(100*1.4/(H80-I80)),(100*IF($E$3="US",0.1,0.1*37)/R80)))/100)*R80))</f>
        <v/>
      </c>
      <c r="T80" s="38" t="str">
        <f aca="false">IF(R80="Review","",IF(R80=0,"",S80/R80))</f>
        <v/>
      </c>
      <c r="U80" s="39" t="n">
        <v>0.1814</v>
      </c>
      <c r="V80" s="40" t="n">
        <v>0.00096</v>
      </c>
      <c r="W80" s="41" t="e">
        <f aca="false">U80*G80</f>
        <v>#VALUE!</v>
      </c>
      <c r="X80" s="41" t="e">
        <f aca="false">EXP(-W80)</f>
        <v>#VALUE!</v>
      </c>
      <c r="Y80" s="41" t="e">
        <f aca="false">1-X80</f>
        <v>#VALUE!</v>
      </c>
      <c r="Z80" s="41" t="e">
        <f aca="false">1-(Y80/W80)</f>
        <v>#VALUE!</v>
      </c>
      <c r="AA80" s="41" t="e">
        <f aca="false">(R80*U80*V80)/Z80</f>
        <v>#VALUE!</v>
      </c>
      <c r="AB80" s="40" t="n">
        <v>0.01887</v>
      </c>
      <c r="AC80" s="42" t="s">
        <v>50</v>
      </c>
      <c r="AD80" s="43" t="b">
        <f aca="false">AND(NOT(ISBLANK(D80)),NOT(ISBLANK(F80)),NOT(ISBLANK(H80)),NOT(ISBLANK(I80)),NOT(ISBLANK(O80)),NOT(ISBLANK(Q80)),Q80&gt;=0,O80&gt;=0,H80&gt;=0,I80&gt;=0,G80&gt;0)</f>
        <v>0</v>
      </c>
      <c r="AE80" s="42" t="s">
        <v>51</v>
      </c>
      <c r="AF80" s="44" t="str">
        <f aca="false">IF($AD80=0,"Review",IF($H$3="US",(($H80-$I80-0.066667*($G80))/($G80*$M80)-($L80*$Q80))*$P80,(($H80-$I80-0.066667*($G80))/($G80*$M80)-($L80/8.696*$Q80))*$P80*37))</f>
        <v>Review</v>
      </c>
      <c r="AG80" s="45" t="str">
        <f aca="false">IF($AD80=0,"Review",IF($H$3="US",AA80/AB80*0.105*37,AA80/AB80))</f>
        <v>Review</v>
      </c>
      <c r="AH80" s="46" t="str">
        <f aca="false">IF($AD80=0,"",IF($H$3="US",AG80/60/60,AG80/24/60/60))</f>
        <v/>
      </c>
      <c r="AI80" s="47" t="str">
        <f aca="false">IF($AD80=0,"",IF($H$3="US",AA80/AB80*37/24/60/60,AA80/AB80/24/60/60))</f>
        <v/>
      </c>
      <c r="AJ80" s="48" t="str">
        <f aca="false">IF(AD80=0,"",IF(AF80=0,"",S80/R80))</f>
        <v/>
      </c>
      <c r="AK80" s="49" t="str">
        <f aca="false">IF(AD80=1,5%,"")</f>
        <v/>
      </c>
      <c r="AL80" s="49" t="str">
        <f aca="false">IF(AD80=1,(100*1.4)/(H80-I80)/100,"")</f>
        <v/>
      </c>
      <c r="AM80" s="49" t="str">
        <f aca="false">IF(AD80=1,IF(G80&gt;0,IF($H$3="US",0.1/AF80,(0.1*37)/AF80),0.1),"")</f>
        <v/>
      </c>
      <c r="AN80" s="49" t="str">
        <f aca="false">IF(AD80=1,SQRT(AK80*AK80+AL80*AL80+AM80*AM80),"")</f>
        <v/>
      </c>
      <c r="AO80" s="55"/>
    </row>
    <row r="81" customFormat="false" ht="19.35" hidden="false" customHeight="false" outlineLevel="0" collapsed="false">
      <c r="A81" s="26"/>
      <c r="B81" s="26"/>
      <c r="C81" s="27"/>
      <c r="D81" s="28"/>
      <c r="E81" s="27"/>
      <c r="F81" s="28"/>
      <c r="G81" s="29" t="str">
        <f aca="false">IF(OR(ISBLANK(C81),ISBLANK(D81),ISBLANK(E81),ISBLANK(F81)),"",(E81+F81)-(C81+D81))</f>
        <v/>
      </c>
      <c r="H81" s="30"/>
      <c r="I81" s="31"/>
      <c r="J81" s="32" t="n">
        <f aca="false">IF(N81="SST",0.314473,IF(N81="SLT",0.031243,IF(N81="LST",0.124228,IF(N81="LLT",0.010189,IF(N81="LST-OO",0.074671,IF(N81="LLT-OO",0.011965,IF(N81="LMT-OO",0.013497,IF(N81="HST",7.2954,IF(N81="HLT",0.60795)))))))))</f>
        <v>0</v>
      </c>
      <c r="K81" s="32" t="n">
        <f aca="false">IF(N81="SST",0.260619,IF(N81="SLT",0.02188,IF(N81="LST",0.040676,IF(N81="LLT",0.003372,IF(N81="LST-OO",0.037557,IF(N81="LLT-OO",0.002079,IF(N81="LMT-OO",0.012499,IF(N81="HST",0.004293,IF(N81="HLT",0.0003578)))))))))</f>
        <v>0</v>
      </c>
      <c r="L81" s="29" t="n">
        <f aca="false">IF(N81="SST",0.087,IF(N81="SLT",0.087,IF(N81="LST",0.12,IF(N81="LLT",0.12,IF(N81="LST-OO",0.12,IF(N81="LLT-OO",0.12,IF(N81="LMT-OO",0.12,IF(N81="HST",0.07,IF(N81="HLT",0.07)))))))))</f>
        <v>0</v>
      </c>
      <c r="M81" s="33" t="str">
        <f aca="false">IF(ISBLANK(N81),"",IF(N81="HST",J81+K81*((I81+H81)/2),IF(N81="HLT",J81+K81*((I81+H81)/2),J81+K81*LN((I81+H81)/2))))</f>
        <v/>
      </c>
      <c r="N81" s="31"/>
      <c r="O81" s="31"/>
      <c r="P81" s="34" t="n">
        <f aca="false">IF($H$3="US",IF(LEFT(N81,1)="S",IF(O81&lt;=4000,1,IF(O81&gt;4000,0.79+(6*O81/100000))),IF(LEFT(N81,1)="L",IF(O81&lt;=200,1,IF(O81&gt;200,1.005+(4.5526*O81/100000))),IF(LEFT(N81,1)="H",1))),IF($H$3="SI",IF(LEFT(N81,1)="S",IF(O81&lt;=1219.51,1,IF(O81&gt;1219.51,0.79+(6*(O81*3.28)/100000))),IF(LEFT(N81,1)="L",IF(O81&lt;=60.98,1,IF(O81&gt;60.98,1.005+(4.5526*(O81*3.28)/100000))),IF(LEFT(N81,1)="H",1)))))</f>
        <v>0</v>
      </c>
      <c r="Q81" s="35"/>
      <c r="R81" s="36" t="str">
        <f aca="false">IF(AF81&lt;0,0,IF($AD81=0,"Review",IF($H$3="US",(($H81-$I81-0.066667*($G81))/($G81*$M81)-($L81*$Q81))*$P81,(($H81-$I81-0.066667*($G81))/($G81*$M81)-($L81/8.696*$Q81))*$P81*37)))</f>
        <v>Review</v>
      </c>
      <c r="S81" s="37" t="str">
        <f aca="false">IF(R81="Review","",IF(R81=0,"",(SQRT(SUMSQ((5),(100*1.4/(H81-I81)),(100*IF($E$3="US",0.1,0.1*37)/R81)))/100)*R81))</f>
        <v/>
      </c>
      <c r="T81" s="38" t="str">
        <f aca="false">IF(R81="Review","",IF(R81=0,"",S81/R81))</f>
        <v/>
      </c>
      <c r="U81" s="39" t="n">
        <v>0.1814</v>
      </c>
      <c r="V81" s="40" t="n">
        <v>0.00096</v>
      </c>
      <c r="W81" s="41" t="e">
        <f aca="false">U81*G81</f>
        <v>#VALUE!</v>
      </c>
      <c r="X81" s="41" t="e">
        <f aca="false">EXP(-W81)</f>
        <v>#VALUE!</v>
      </c>
      <c r="Y81" s="41" t="e">
        <f aca="false">1-X81</f>
        <v>#VALUE!</v>
      </c>
      <c r="Z81" s="41" t="e">
        <f aca="false">1-(Y81/W81)</f>
        <v>#VALUE!</v>
      </c>
      <c r="AA81" s="41" t="e">
        <f aca="false">(R81*U81*V81)/Z81</f>
        <v>#VALUE!</v>
      </c>
      <c r="AB81" s="40" t="n">
        <v>0.01887</v>
      </c>
      <c r="AC81" s="42" t="s">
        <v>50</v>
      </c>
      <c r="AD81" s="43" t="b">
        <f aca="false">AND(NOT(ISBLANK(D81)),NOT(ISBLANK(F81)),NOT(ISBLANK(H81)),NOT(ISBLANK(I81)),NOT(ISBLANK(O81)),NOT(ISBLANK(Q81)),Q81&gt;=0,O81&gt;=0,H81&gt;=0,I81&gt;=0,G81&gt;0)</f>
        <v>0</v>
      </c>
      <c r="AE81" s="42" t="s">
        <v>51</v>
      </c>
      <c r="AF81" s="44" t="str">
        <f aca="false">IF($AD81=0,"Review",IF($H$3="US",(($H81-$I81-0.066667*($G81))/($G81*$M81)-($L81*$Q81))*$P81,(($H81-$I81-0.066667*($G81))/($G81*$M81)-($L81/8.696*$Q81))*$P81*37))</f>
        <v>Review</v>
      </c>
      <c r="AG81" s="45" t="str">
        <f aca="false">IF($AD81=0,"Review",IF($H$3="US",AA81/AB81*0.105*37,AA81/AB81))</f>
        <v>Review</v>
      </c>
      <c r="AH81" s="46" t="str">
        <f aca="false">IF($AD81=0,"",IF($H$3="US",AG81/60/60,AG81/24/60/60))</f>
        <v/>
      </c>
      <c r="AI81" s="47" t="str">
        <f aca="false">IF($AD81=0,"",IF($H$3="US",AA81/AB81*37/24/60/60,AA81/AB81/24/60/60))</f>
        <v/>
      </c>
      <c r="AJ81" s="48" t="str">
        <f aca="false">IF(AD81=0,"",IF(AF81=0,"",S81/R81))</f>
        <v/>
      </c>
      <c r="AK81" s="49" t="str">
        <f aca="false">IF(AD81=1,5%,"")</f>
        <v/>
      </c>
      <c r="AL81" s="49" t="str">
        <f aca="false">IF(AD81=1,(100*1.4)/(H81-I81)/100,"")</f>
        <v/>
      </c>
      <c r="AM81" s="49" t="str">
        <f aca="false">IF(AD81=1,IF(G81&gt;0,IF($H$3="US",0.1/AF81,(0.1*37)/AF81),0.1),"")</f>
        <v/>
      </c>
      <c r="AN81" s="49" t="str">
        <f aca="false">IF(AD81=1,SQRT(AK81*AK81+AL81*AL81+AM81*AM81),"")</f>
        <v/>
      </c>
      <c r="AO81" s="55"/>
    </row>
    <row r="82" customFormat="false" ht="19.35" hidden="false" customHeight="false" outlineLevel="0" collapsed="false">
      <c r="A82" s="26"/>
      <c r="B82" s="26"/>
      <c r="C82" s="27"/>
      <c r="D82" s="28"/>
      <c r="E82" s="27"/>
      <c r="F82" s="28"/>
      <c r="G82" s="29" t="str">
        <f aca="false">IF(OR(ISBLANK(C82),ISBLANK(D82),ISBLANK(E82),ISBLANK(F82)),"",(E82+F82)-(C82+D82))</f>
        <v/>
      </c>
      <c r="H82" s="30"/>
      <c r="I82" s="31"/>
      <c r="J82" s="32" t="n">
        <f aca="false">IF(N82="SST",0.314473,IF(N82="SLT",0.031243,IF(N82="LST",0.124228,IF(N82="LLT",0.010189,IF(N82="LST-OO",0.074671,IF(N82="LLT-OO",0.011965,IF(N82="LMT-OO",0.013497,IF(N82="HST",7.2954,IF(N82="HLT",0.60795)))))))))</f>
        <v>0</v>
      </c>
      <c r="K82" s="32" t="n">
        <f aca="false">IF(N82="SST",0.260619,IF(N82="SLT",0.02188,IF(N82="LST",0.040676,IF(N82="LLT",0.003372,IF(N82="LST-OO",0.037557,IF(N82="LLT-OO",0.002079,IF(N82="LMT-OO",0.012499,IF(N82="HST",0.004293,IF(N82="HLT",0.0003578)))))))))</f>
        <v>0</v>
      </c>
      <c r="L82" s="29" t="n">
        <f aca="false">IF(N82="SST",0.087,IF(N82="SLT",0.087,IF(N82="LST",0.12,IF(N82="LLT",0.12,IF(N82="LST-OO",0.12,IF(N82="LLT-OO",0.12,IF(N82="LMT-OO",0.12,IF(N82="HST",0.07,IF(N82="HLT",0.07)))))))))</f>
        <v>0</v>
      </c>
      <c r="M82" s="33" t="str">
        <f aca="false">IF(ISBLANK(N82),"",IF(N82="HST",J82+K82*((I82+H82)/2),IF(N82="HLT",J82+K82*((I82+H82)/2),J82+K82*LN((I82+H82)/2))))</f>
        <v/>
      </c>
      <c r="N82" s="31"/>
      <c r="O82" s="31"/>
      <c r="P82" s="34" t="n">
        <f aca="false">IF($H$3="US",IF(LEFT(N82,1)="S",IF(O82&lt;=4000,1,IF(O82&gt;4000,0.79+(6*O82/100000))),IF(LEFT(N82,1)="L",IF(O82&lt;=200,1,IF(O82&gt;200,1.005+(4.5526*O82/100000))),IF(LEFT(N82,1)="H",1))),IF($H$3="SI",IF(LEFT(N82,1)="S",IF(O82&lt;=1219.51,1,IF(O82&gt;1219.51,0.79+(6*(O82*3.28)/100000))),IF(LEFT(N82,1)="L",IF(O82&lt;=60.98,1,IF(O82&gt;60.98,1.005+(4.5526*(O82*3.28)/100000))),IF(LEFT(N82,1)="H",1)))))</f>
        <v>0</v>
      </c>
      <c r="Q82" s="35"/>
      <c r="R82" s="36" t="str">
        <f aca="false">IF(AF82&lt;0,0,IF($AD82=0,"Review",IF($H$3="US",(($H82-$I82-0.066667*($G82))/($G82*$M82)-($L82*$Q82))*$P82,(($H82-$I82-0.066667*($G82))/($G82*$M82)-($L82/8.696*$Q82))*$P82*37)))</f>
        <v>Review</v>
      </c>
      <c r="S82" s="37" t="str">
        <f aca="false">IF(R82="Review","",IF(R82=0,"",(SQRT(SUMSQ((5),(100*1.4/(H82-I82)),(100*IF($E$3="US",0.1,0.1*37)/R82)))/100)*R82))</f>
        <v/>
      </c>
      <c r="T82" s="38" t="str">
        <f aca="false">IF(R82="Review","",IF(R82=0,"",S82/R82))</f>
        <v/>
      </c>
      <c r="U82" s="39" t="n">
        <v>0.1814</v>
      </c>
      <c r="V82" s="40" t="n">
        <v>0.00096</v>
      </c>
      <c r="W82" s="41" t="e">
        <f aca="false">U82*G82</f>
        <v>#VALUE!</v>
      </c>
      <c r="X82" s="41" t="e">
        <f aca="false">EXP(-W82)</f>
        <v>#VALUE!</v>
      </c>
      <c r="Y82" s="41" t="e">
        <f aca="false">1-X82</f>
        <v>#VALUE!</v>
      </c>
      <c r="Z82" s="41" t="e">
        <f aca="false">1-(Y82/W82)</f>
        <v>#VALUE!</v>
      </c>
      <c r="AA82" s="41" t="e">
        <f aca="false">(R82*U82*V82)/Z82</f>
        <v>#VALUE!</v>
      </c>
      <c r="AB82" s="40" t="n">
        <v>0.01887</v>
      </c>
      <c r="AC82" s="42" t="s">
        <v>50</v>
      </c>
      <c r="AD82" s="43" t="b">
        <f aca="false">AND(NOT(ISBLANK(D82)),NOT(ISBLANK(F82)),NOT(ISBLANK(H82)),NOT(ISBLANK(I82)),NOT(ISBLANK(O82)),NOT(ISBLANK(Q82)),Q82&gt;=0,O82&gt;=0,H82&gt;=0,I82&gt;=0,G82&gt;0)</f>
        <v>0</v>
      </c>
      <c r="AE82" s="42" t="s">
        <v>51</v>
      </c>
      <c r="AF82" s="44" t="str">
        <f aca="false">IF($AD82=0,"Review",IF($H$3="US",(($H82-$I82-0.066667*($G82))/($G82*$M82)-($L82*$Q82))*$P82,(($H82-$I82-0.066667*($G82))/($G82*$M82)-($L82/8.696*$Q82))*$P82*37))</f>
        <v>Review</v>
      </c>
      <c r="AG82" s="45" t="str">
        <f aca="false">IF($AD82=0,"Review",IF($H$3="US",AA82/AB82*0.105*37,AA82/AB82))</f>
        <v>Review</v>
      </c>
      <c r="AH82" s="46" t="str">
        <f aca="false">IF($AD82=0,"",IF($H$3="US",AG82/60/60,AG82/24/60/60))</f>
        <v/>
      </c>
      <c r="AI82" s="47" t="str">
        <f aca="false">IF($AD82=0,"",IF($H$3="US",AA82/AB82*37/24/60/60,AA82/AB82/24/60/60))</f>
        <v/>
      </c>
      <c r="AJ82" s="48" t="str">
        <f aca="false">IF(AD82=0,"",IF(AF82=0,"",S82/R82))</f>
        <v/>
      </c>
      <c r="AK82" s="49" t="str">
        <f aca="false">IF(AD82=1,5%,"")</f>
        <v/>
      </c>
      <c r="AL82" s="49" t="str">
        <f aca="false">IF(AD82=1,(100*1.4)/(H82-I82)/100,"")</f>
        <v/>
      </c>
      <c r="AM82" s="49" t="str">
        <f aca="false">IF(AD82=1,IF(G82&gt;0,IF($H$3="US",0.1/AF82,(0.1*37)/AF82),0.1),"")</f>
        <v/>
      </c>
      <c r="AN82" s="49" t="str">
        <f aca="false">IF(AD82=1,SQRT(AK82*AK82+AL82*AL82+AM82*AM82),"")</f>
        <v/>
      </c>
      <c r="AO82" s="55"/>
    </row>
    <row r="83" customFormat="false" ht="19.35" hidden="false" customHeight="false" outlineLevel="0" collapsed="false">
      <c r="A83" s="26"/>
      <c r="B83" s="26"/>
      <c r="C83" s="27"/>
      <c r="D83" s="28"/>
      <c r="E83" s="27"/>
      <c r="F83" s="28"/>
      <c r="G83" s="29" t="str">
        <f aca="false">IF(OR(ISBLANK(C83),ISBLANK(D83),ISBLANK(E83),ISBLANK(F83)),"",(E83+F83)-(C83+D83))</f>
        <v/>
      </c>
      <c r="H83" s="30"/>
      <c r="I83" s="31"/>
      <c r="J83" s="32" t="n">
        <f aca="false">IF(N83="SST",0.314473,IF(N83="SLT",0.031243,IF(N83="LST",0.124228,IF(N83="LLT",0.010189,IF(N83="LST-OO",0.074671,IF(N83="LLT-OO",0.011965,IF(N83="LMT-OO",0.013497,IF(N83="HST",7.2954,IF(N83="HLT",0.60795)))))))))</f>
        <v>0</v>
      </c>
      <c r="K83" s="32" t="n">
        <f aca="false">IF(N83="SST",0.260619,IF(N83="SLT",0.02188,IF(N83="LST",0.040676,IF(N83="LLT",0.003372,IF(N83="LST-OO",0.037557,IF(N83="LLT-OO",0.002079,IF(N83="LMT-OO",0.012499,IF(N83="HST",0.004293,IF(N83="HLT",0.0003578)))))))))</f>
        <v>0</v>
      </c>
      <c r="L83" s="29" t="n">
        <f aca="false">IF(N83="SST",0.087,IF(N83="SLT",0.087,IF(N83="LST",0.12,IF(N83="LLT",0.12,IF(N83="LST-OO",0.12,IF(N83="LLT-OO",0.12,IF(N83="LMT-OO",0.12,IF(N83="HST",0.07,IF(N83="HLT",0.07)))))))))</f>
        <v>0</v>
      </c>
      <c r="M83" s="33" t="str">
        <f aca="false">IF(ISBLANK(N83),"",IF(N83="HST",J83+K83*((I83+H83)/2),IF(N83="HLT",J83+K83*((I83+H83)/2),J83+K83*LN((I83+H83)/2))))</f>
        <v/>
      </c>
      <c r="N83" s="31"/>
      <c r="O83" s="31"/>
      <c r="P83" s="34" t="n">
        <f aca="false">IF($H$3="US",IF(LEFT(N83,1)="S",IF(O83&lt;=4000,1,IF(O83&gt;4000,0.79+(6*O83/100000))),IF(LEFT(N83,1)="L",IF(O83&lt;=200,1,IF(O83&gt;200,1.005+(4.5526*O83/100000))),IF(LEFT(N83,1)="H",1))),IF($H$3="SI",IF(LEFT(N83,1)="S",IF(O83&lt;=1219.51,1,IF(O83&gt;1219.51,0.79+(6*(O83*3.28)/100000))),IF(LEFT(N83,1)="L",IF(O83&lt;=60.98,1,IF(O83&gt;60.98,1.005+(4.5526*(O83*3.28)/100000))),IF(LEFT(N83,1)="H",1)))))</f>
        <v>0</v>
      </c>
      <c r="Q83" s="35"/>
      <c r="R83" s="36" t="str">
        <f aca="false">IF(AF83&lt;0,0,IF($AD83=0,"Review",IF($H$3="US",(($H83-$I83-0.066667*($G83))/($G83*$M83)-($L83*$Q83))*$P83,(($H83-$I83-0.066667*($G83))/($G83*$M83)-($L83/8.696*$Q83))*$P83*37)))</f>
        <v>Review</v>
      </c>
      <c r="S83" s="37" t="str">
        <f aca="false">IF(R83="Review","",IF(R83=0,"",(SQRT(SUMSQ((5),(100*1.4/(H83-I83)),(100*IF($E$3="US",0.1,0.1*37)/R83)))/100)*R83))</f>
        <v/>
      </c>
      <c r="T83" s="38" t="str">
        <f aca="false">IF(R83="Review","",IF(R83=0,"",S83/R83))</f>
        <v/>
      </c>
      <c r="U83" s="39" t="n">
        <v>0.1814</v>
      </c>
      <c r="V83" s="40" t="n">
        <v>0.00096</v>
      </c>
      <c r="W83" s="41" t="e">
        <f aca="false">U83*G83</f>
        <v>#VALUE!</v>
      </c>
      <c r="X83" s="41" t="e">
        <f aca="false">EXP(-W83)</f>
        <v>#VALUE!</v>
      </c>
      <c r="Y83" s="41" t="e">
        <f aca="false">1-X83</f>
        <v>#VALUE!</v>
      </c>
      <c r="Z83" s="41" t="e">
        <f aca="false">1-(Y83/W83)</f>
        <v>#VALUE!</v>
      </c>
      <c r="AA83" s="41" t="e">
        <f aca="false">(R83*U83*V83)/Z83</f>
        <v>#VALUE!</v>
      </c>
      <c r="AB83" s="40" t="n">
        <v>0.01887</v>
      </c>
      <c r="AC83" s="42" t="s">
        <v>50</v>
      </c>
      <c r="AD83" s="43" t="b">
        <f aca="false">AND(NOT(ISBLANK(D83)),NOT(ISBLANK(F83)),NOT(ISBLANK(H83)),NOT(ISBLANK(I83)),NOT(ISBLANK(O83)),NOT(ISBLANK(Q83)),Q83&gt;=0,O83&gt;=0,H83&gt;=0,I83&gt;=0,G83&gt;0)</f>
        <v>0</v>
      </c>
      <c r="AE83" s="42" t="s">
        <v>51</v>
      </c>
      <c r="AF83" s="44" t="str">
        <f aca="false">IF($AD83=0,"Review",IF($H$3="US",(($H83-$I83-0.066667*($G83))/($G83*$M83)-($L83*$Q83))*$P83,(($H83-$I83-0.066667*($G83))/($G83*$M83)-($L83/8.696*$Q83))*$P83*37))</f>
        <v>Review</v>
      </c>
      <c r="AG83" s="45" t="str">
        <f aca="false">IF($AD83=0,"Review",IF($H$3="US",AA83/AB83*0.105*37,AA83/AB83))</f>
        <v>Review</v>
      </c>
      <c r="AH83" s="46" t="str">
        <f aca="false">IF($AD83=0,"",IF($H$3="US",AG83/60/60,AG83/24/60/60))</f>
        <v/>
      </c>
      <c r="AI83" s="47" t="str">
        <f aca="false">IF($AD83=0,"",IF($H$3="US",AA83/AB83*37/24/60/60,AA83/AB83/24/60/60))</f>
        <v/>
      </c>
      <c r="AJ83" s="48" t="str">
        <f aca="false">IF(AD83=0,"",IF(AF83=0,"",S83/R83))</f>
        <v/>
      </c>
      <c r="AK83" s="49" t="str">
        <f aca="false">IF(AD83=1,5%,"")</f>
        <v/>
      </c>
      <c r="AL83" s="49" t="str">
        <f aca="false">IF(AD83=1,(100*1.4)/(H83-I83)/100,"")</f>
        <v/>
      </c>
      <c r="AM83" s="49" t="str">
        <f aca="false">IF(AD83=1,IF(G83&gt;0,IF($H$3="US",0.1/AF83,(0.1*37)/AF83),0.1),"")</f>
        <v/>
      </c>
      <c r="AN83" s="49" t="str">
        <f aca="false">IF(AD83=1,SQRT(AK83*AK83+AL83*AL83+AM83*AM83),"")</f>
        <v/>
      </c>
      <c r="AO83" s="55"/>
    </row>
    <row r="84" customFormat="false" ht="19.35" hidden="false" customHeight="false" outlineLevel="0" collapsed="false">
      <c r="A84" s="26"/>
      <c r="B84" s="26"/>
      <c r="C84" s="27"/>
      <c r="D84" s="28"/>
      <c r="E84" s="27"/>
      <c r="F84" s="28"/>
      <c r="G84" s="29" t="str">
        <f aca="false">IF(OR(ISBLANK(C84),ISBLANK(D84),ISBLANK(E84),ISBLANK(F84)),"",(E84+F84)-(C84+D84))</f>
        <v/>
      </c>
      <c r="H84" s="30"/>
      <c r="I84" s="31"/>
      <c r="J84" s="32" t="n">
        <f aca="false">IF(N84="SST",0.314473,IF(N84="SLT",0.031243,IF(N84="LST",0.124228,IF(N84="LLT",0.010189,IF(N84="LST-OO",0.074671,IF(N84="LLT-OO",0.011965,IF(N84="LMT-OO",0.013497,IF(N84="HST",7.2954,IF(N84="HLT",0.60795)))))))))</f>
        <v>0</v>
      </c>
      <c r="K84" s="32" t="n">
        <f aca="false">IF(N84="SST",0.260619,IF(N84="SLT",0.02188,IF(N84="LST",0.040676,IF(N84="LLT",0.003372,IF(N84="LST-OO",0.037557,IF(N84="LLT-OO",0.002079,IF(N84="LMT-OO",0.012499,IF(N84="HST",0.004293,IF(N84="HLT",0.0003578)))))))))</f>
        <v>0</v>
      </c>
      <c r="L84" s="29" t="n">
        <f aca="false">IF(N84="SST",0.087,IF(N84="SLT",0.087,IF(N84="LST",0.12,IF(N84="LLT",0.12,IF(N84="LST-OO",0.12,IF(N84="LLT-OO",0.12,IF(N84="LMT-OO",0.12,IF(N84="HST",0.07,IF(N84="HLT",0.07)))))))))</f>
        <v>0</v>
      </c>
      <c r="M84" s="33" t="str">
        <f aca="false">IF(ISBLANK(N84),"",IF(N84="HST",J84+K84*((I84+H84)/2),IF(N84="HLT",J84+K84*((I84+H84)/2),J84+K84*LN((I84+H84)/2))))</f>
        <v/>
      </c>
      <c r="N84" s="31"/>
      <c r="O84" s="31"/>
      <c r="P84" s="34" t="n">
        <f aca="false">IF($H$3="US",IF(LEFT(N84,1)="S",IF(O84&lt;=4000,1,IF(O84&gt;4000,0.79+(6*O84/100000))),IF(LEFT(N84,1)="L",IF(O84&lt;=200,1,IF(O84&gt;200,1.005+(4.5526*O84/100000))),IF(LEFT(N84,1)="H",1))),IF($H$3="SI",IF(LEFT(N84,1)="S",IF(O84&lt;=1219.51,1,IF(O84&gt;1219.51,0.79+(6*(O84*3.28)/100000))),IF(LEFT(N84,1)="L",IF(O84&lt;=60.98,1,IF(O84&gt;60.98,1.005+(4.5526*(O84*3.28)/100000))),IF(LEFT(N84,1)="H",1)))))</f>
        <v>0</v>
      </c>
      <c r="Q84" s="35"/>
      <c r="R84" s="36" t="str">
        <f aca="false">IF(AF84&lt;0,0,IF($AD84=0,"Review",IF($H$3="US",(($H84-$I84-0.066667*($G84))/($G84*$M84)-($L84*$Q84))*$P84,(($H84-$I84-0.066667*($G84))/($G84*$M84)-($L84/8.696*$Q84))*$P84*37)))</f>
        <v>Review</v>
      </c>
      <c r="S84" s="37" t="str">
        <f aca="false">IF(R84="Review","",IF(R84=0,"",(SQRT(SUMSQ((5),(100*1.4/(H84-I84)),(100*IF($E$3="US",0.1,0.1*37)/R84)))/100)*R84))</f>
        <v/>
      </c>
      <c r="T84" s="38" t="str">
        <f aca="false">IF(R84="Review","",IF(R84=0,"",S84/R84))</f>
        <v/>
      </c>
      <c r="U84" s="39" t="n">
        <v>0.1814</v>
      </c>
      <c r="V84" s="40" t="n">
        <v>0.00096</v>
      </c>
      <c r="W84" s="41" t="e">
        <f aca="false">U84*G84</f>
        <v>#VALUE!</v>
      </c>
      <c r="X84" s="41" t="e">
        <f aca="false">EXP(-W84)</f>
        <v>#VALUE!</v>
      </c>
      <c r="Y84" s="41" t="e">
        <f aca="false">1-X84</f>
        <v>#VALUE!</v>
      </c>
      <c r="Z84" s="41" t="e">
        <f aca="false">1-(Y84/W84)</f>
        <v>#VALUE!</v>
      </c>
      <c r="AA84" s="41" t="e">
        <f aca="false">(R84*U84*V84)/Z84</f>
        <v>#VALUE!</v>
      </c>
      <c r="AB84" s="40" t="n">
        <v>0.01887</v>
      </c>
      <c r="AC84" s="42" t="s">
        <v>50</v>
      </c>
      <c r="AD84" s="43" t="b">
        <f aca="false">AND(NOT(ISBLANK(D84)),NOT(ISBLANK(F84)),NOT(ISBLANK(H84)),NOT(ISBLANK(I84)),NOT(ISBLANK(O84)),NOT(ISBLANK(Q84)),Q84&gt;=0,O84&gt;=0,H84&gt;=0,I84&gt;=0,G84&gt;0)</f>
        <v>0</v>
      </c>
      <c r="AE84" s="42" t="s">
        <v>51</v>
      </c>
      <c r="AF84" s="44" t="str">
        <f aca="false">IF($AD84=0,"Review",IF($H$3="US",(($H84-$I84-0.066667*($G84))/($G84*$M84)-($L84*$Q84))*$P84,(($H84-$I84-0.066667*($G84))/($G84*$M84)-($L84/8.696*$Q84))*$P84*37))</f>
        <v>Review</v>
      </c>
      <c r="AG84" s="45" t="str">
        <f aca="false">IF($AD84=0,"Review",IF($H$3="US",AA84/AB84*0.105*37,AA84/AB84))</f>
        <v>Review</v>
      </c>
      <c r="AH84" s="46" t="str">
        <f aca="false">IF($AD84=0,"",IF($H$3="US",AG84/60/60,AG84/24/60/60))</f>
        <v/>
      </c>
      <c r="AI84" s="47" t="str">
        <f aca="false">IF($AD84=0,"",IF($H$3="US",AA84/AB84*37/24/60/60,AA84/AB84/24/60/60))</f>
        <v/>
      </c>
      <c r="AJ84" s="48" t="str">
        <f aca="false">IF(AD84=0,"",IF(AF84=0,"",S84/R84))</f>
        <v/>
      </c>
      <c r="AK84" s="49" t="str">
        <f aca="false">IF(AD84=1,5%,"")</f>
        <v/>
      </c>
      <c r="AL84" s="49" t="str">
        <f aca="false">IF(AD84=1,(100*1.4)/(H84-I84)/100,"")</f>
        <v/>
      </c>
      <c r="AM84" s="49" t="str">
        <f aca="false">IF(AD84=1,IF(G84&gt;0,IF($H$3="US",0.1/AF84,(0.1*37)/AF84),0.1),"")</f>
        <v/>
      </c>
      <c r="AN84" s="49" t="str">
        <f aca="false">IF(AD84=1,SQRT(AK84*AK84+AL84*AL84+AM84*AM84),"")</f>
        <v/>
      </c>
      <c r="AO84" s="55"/>
    </row>
    <row r="85" customFormat="false" ht="19.35" hidden="false" customHeight="false" outlineLevel="0" collapsed="false">
      <c r="A85" s="26"/>
      <c r="B85" s="26"/>
      <c r="C85" s="27"/>
      <c r="D85" s="28"/>
      <c r="E85" s="27"/>
      <c r="F85" s="28"/>
      <c r="G85" s="29" t="str">
        <f aca="false">IF(OR(ISBLANK(C85),ISBLANK(D85),ISBLANK(E85),ISBLANK(F85)),"",(E85+F85)-(C85+D85))</f>
        <v/>
      </c>
      <c r="H85" s="30"/>
      <c r="I85" s="31"/>
      <c r="J85" s="32" t="n">
        <f aca="false">IF(N85="SST",0.314473,IF(N85="SLT",0.031243,IF(N85="LST",0.124228,IF(N85="LLT",0.010189,IF(N85="LST-OO",0.074671,IF(N85="LLT-OO",0.011965,IF(N85="LMT-OO",0.013497,IF(N85="HST",7.2954,IF(N85="HLT",0.60795)))))))))</f>
        <v>0</v>
      </c>
      <c r="K85" s="32" t="n">
        <f aca="false">IF(N85="SST",0.260619,IF(N85="SLT",0.02188,IF(N85="LST",0.040676,IF(N85="LLT",0.003372,IF(N85="LST-OO",0.037557,IF(N85="LLT-OO",0.002079,IF(N85="LMT-OO",0.012499,IF(N85="HST",0.004293,IF(N85="HLT",0.0003578)))))))))</f>
        <v>0</v>
      </c>
      <c r="L85" s="29" t="n">
        <f aca="false">IF(N85="SST",0.087,IF(N85="SLT",0.087,IF(N85="LST",0.12,IF(N85="LLT",0.12,IF(N85="LST-OO",0.12,IF(N85="LLT-OO",0.12,IF(N85="LMT-OO",0.12,IF(N85="HST",0.07,IF(N85="HLT",0.07)))))))))</f>
        <v>0</v>
      </c>
      <c r="M85" s="33" t="str">
        <f aca="false">IF(ISBLANK(N85),"",IF(N85="HST",J85+K85*((I85+H85)/2),IF(N85="HLT",J85+K85*((I85+H85)/2),J85+K85*LN((I85+H85)/2))))</f>
        <v/>
      </c>
      <c r="N85" s="31"/>
      <c r="O85" s="31"/>
      <c r="P85" s="34" t="n">
        <f aca="false">IF($H$3="US",IF(LEFT(N85,1)="S",IF(O85&lt;=4000,1,IF(O85&gt;4000,0.79+(6*O85/100000))),IF(LEFT(N85,1)="L",IF(O85&lt;=200,1,IF(O85&gt;200,1.005+(4.5526*O85/100000))),IF(LEFT(N85,1)="H",1))),IF($H$3="SI",IF(LEFT(N85,1)="S",IF(O85&lt;=1219.51,1,IF(O85&gt;1219.51,0.79+(6*(O85*3.28)/100000))),IF(LEFT(N85,1)="L",IF(O85&lt;=60.98,1,IF(O85&gt;60.98,1.005+(4.5526*(O85*3.28)/100000))),IF(LEFT(N85,1)="H",1)))))</f>
        <v>0</v>
      </c>
      <c r="Q85" s="35"/>
      <c r="R85" s="36" t="str">
        <f aca="false">IF(AF85&lt;0,0,IF($AD85=0,"Review",IF($H$3="US",(($H85-$I85-0.066667*($G85))/($G85*$M85)-($L85*$Q85))*$P85,(($H85-$I85-0.066667*($G85))/($G85*$M85)-($L85/8.696*$Q85))*$P85*37)))</f>
        <v>Review</v>
      </c>
      <c r="S85" s="37" t="str">
        <f aca="false">IF(R85="Review","",IF(R85=0,"",(SQRT(SUMSQ((5),(100*1.4/(H85-I85)),(100*IF($E$3="US",0.1,0.1*37)/R85)))/100)*R85))</f>
        <v/>
      </c>
      <c r="T85" s="38" t="str">
        <f aca="false">IF(R85="Review","",IF(R85=0,"",S85/R85))</f>
        <v/>
      </c>
      <c r="U85" s="39" t="n">
        <v>0.1814</v>
      </c>
      <c r="V85" s="40" t="n">
        <v>0.00096</v>
      </c>
      <c r="W85" s="41" t="e">
        <f aca="false">U85*G85</f>
        <v>#VALUE!</v>
      </c>
      <c r="X85" s="41" t="e">
        <f aca="false">EXP(-W85)</f>
        <v>#VALUE!</v>
      </c>
      <c r="Y85" s="41" t="e">
        <f aca="false">1-X85</f>
        <v>#VALUE!</v>
      </c>
      <c r="Z85" s="41" t="e">
        <f aca="false">1-(Y85/W85)</f>
        <v>#VALUE!</v>
      </c>
      <c r="AA85" s="41" t="e">
        <f aca="false">(R85*U85*V85)/Z85</f>
        <v>#VALUE!</v>
      </c>
      <c r="AB85" s="40" t="n">
        <v>0.01887</v>
      </c>
      <c r="AC85" s="42" t="s">
        <v>50</v>
      </c>
      <c r="AD85" s="43" t="b">
        <f aca="false">AND(NOT(ISBLANK(D85)),NOT(ISBLANK(F85)),NOT(ISBLANK(H85)),NOT(ISBLANK(I85)),NOT(ISBLANK(O85)),NOT(ISBLANK(Q85)),Q85&gt;=0,O85&gt;=0,H85&gt;=0,I85&gt;=0,G85&gt;0)</f>
        <v>0</v>
      </c>
      <c r="AE85" s="42" t="s">
        <v>51</v>
      </c>
      <c r="AF85" s="44" t="str">
        <f aca="false">IF($AD85=0,"Review",IF($H$3="US",(($H85-$I85-0.066667*($G85))/($G85*$M85)-($L85*$Q85))*$P85,(($H85-$I85-0.066667*($G85))/($G85*$M85)-($L85/8.696*$Q85))*$P85*37))</f>
        <v>Review</v>
      </c>
      <c r="AG85" s="45" t="str">
        <f aca="false">IF($AD85=0,"Review",IF($H$3="US",AA85/AB85*0.105*37,AA85/AB85))</f>
        <v>Review</v>
      </c>
      <c r="AH85" s="46" t="str">
        <f aca="false">IF($AD85=0,"",IF($H$3="US",AG85/60/60,AG85/24/60/60))</f>
        <v/>
      </c>
      <c r="AI85" s="47" t="str">
        <f aca="false">IF($AD85=0,"",IF($H$3="US",AA85/AB85*37/24/60/60,AA85/AB85/24/60/60))</f>
        <v/>
      </c>
      <c r="AJ85" s="48" t="str">
        <f aca="false">IF(AD85=0,"",IF(AF85=0,"",S85/R85))</f>
        <v/>
      </c>
      <c r="AK85" s="49" t="str">
        <f aca="false">IF(AD85=1,5%,"")</f>
        <v/>
      </c>
      <c r="AL85" s="49" t="str">
        <f aca="false">IF(AD85=1,(100*1.4)/(H85-I85)/100,"")</f>
        <v/>
      </c>
      <c r="AM85" s="49" t="str">
        <f aca="false">IF(AD85=1,IF(G85&gt;0,IF($H$3="US",0.1/AF85,(0.1*37)/AF85),0.1),"")</f>
        <v/>
      </c>
      <c r="AN85" s="49" t="str">
        <f aca="false">IF(AD85=1,SQRT(AK85*AK85+AL85*AL85+AM85*AM85),"")</f>
        <v/>
      </c>
      <c r="AO85" s="55"/>
    </row>
    <row r="86" customFormat="false" ht="19.35" hidden="false" customHeight="false" outlineLevel="0" collapsed="false">
      <c r="A86" s="26"/>
      <c r="B86" s="26"/>
      <c r="C86" s="27"/>
      <c r="D86" s="28"/>
      <c r="E86" s="27"/>
      <c r="F86" s="28"/>
      <c r="G86" s="29" t="str">
        <f aca="false">IF(OR(ISBLANK(C86),ISBLANK(D86),ISBLANK(E86),ISBLANK(F86)),"",(E86+F86)-(C86+D86))</f>
        <v/>
      </c>
      <c r="H86" s="30"/>
      <c r="I86" s="31"/>
      <c r="J86" s="32" t="n">
        <f aca="false">IF(N86="SST",0.314473,IF(N86="SLT",0.031243,IF(N86="LST",0.124228,IF(N86="LLT",0.010189,IF(N86="LST-OO",0.074671,IF(N86="LLT-OO",0.011965,IF(N86="LMT-OO",0.013497,IF(N86="HST",7.2954,IF(N86="HLT",0.60795)))))))))</f>
        <v>0</v>
      </c>
      <c r="K86" s="32" t="n">
        <f aca="false">IF(N86="SST",0.260619,IF(N86="SLT",0.02188,IF(N86="LST",0.040676,IF(N86="LLT",0.003372,IF(N86="LST-OO",0.037557,IF(N86="LLT-OO",0.002079,IF(N86="LMT-OO",0.012499,IF(N86="HST",0.004293,IF(N86="HLT",0.0003578)))))))))</f>
        <v>0</v>
      </c>
      <c r="L86" s="29" t="n">
        <f aca="false">IF(N86="SST",0.087,IF(N86="SLT",0.087,IF(N86="LST",0.12,IF(N86="LLT",0.12,IF(N86="LST-OO",0.12,IF(N86="LLT-OO",0.12,IF(N86="LMT-OO",0.12,IF(N86="HST",0.07,IF(N86="HLT",0.07)))))))))</f>
        <v>0</v>
      </c>
      <c r="M86" s="33" t="str">
        <f aca="false">IF(ISBLANK(N86),"",IF(N86="HST",J86+K86*((I86+H86)/2),IF(N86="HLT",J86+K86*((I86+H86)/2),J86+K86*LN((I86+H86)/2))))</f>
        <v/>
      </c>
      <c r="N86" s="31"/>
      <c r="O86" s="31"/>
      <c r="P86" s="34" t="n">
        <f aca="false">IF($H$3="US",IF(LEFT(N86,1)="S",IF(O86&lt;=4000,1,IF(O86&gt;4000,0.79+(6*O86/100000))),IF(LEFT(N86,1)="L",IF(O86&lt;=200,1,IF(O86&gt;200,1.005+(4.5526*O86/100000))),IF(LEFT(N86,1)="H",1))),IF($H$3="SI",IF(LEFT(N86,1)="S",IF(O86&lt;=1219.51,1,IF(O86&gt;1219.51,0.79+(6*(O86*3.28)/100000))),IF(LEFT(N86,1)="L",IF(O86&lt;=60.98,1,IF(O86&gt;60.98,1.005+(4.5526*(O86*3.28)/100000))),IF(LEFT(N86,1)="H",1)))))</f>
        <v>0</v>
      </c>
      <c r="Q86" s="35"/>
      <c r="R86" s="36" t="str">
        <f aca="false">IF(AF86&lt;0,0,IF($AD86=0,"Review",IF($H$3="US",(($H86-$I86-0.066667*($G86))/($G86*$M86)-($L86*$Q86))*$P86,(($H86-$I86-0.066667*($G86))/($G86*$M86)-($L86/8.696*$Q86))*$P86*37)))</f>
        <v>Review</v>
      </c>
      <c r="S86" s="37" t="str">
        <f aca="false">IF(R86="Review","",IF(R86=0,"",(SQRT(SUMSQ((5),(100*1.4/(H86-I86)),(100*IF($E$3="US",0.1,0.1*37)/R86)))/100)*R86))</f>
        <v/>
      </c>
      <c r="T86" s="38" t="str">
        <f aca="false">IF(R86="Review","",IF(R86=0,"",S86/R86))</f>
        <v/>
      </c>
      <c r="U86" s="39" t="n">
        <v>0.1814</v>
      </c>
      <c r="V86" s="40" t="n">
        <v>0.00096</v>
      </c>
      <c r="W86" s="41" t="e">
        <f aca="false">U86*G86</f>
        <v>#VALUE!</v>
      </c>
      <c r="X86" s="41" t="e">
        <f aca="false">EXP(-W86)</f>
        <v>#VALUE!</v>
      </c>
      <c r="Y86" s="41" t="e">
        <f aca="false">1-X86</f>
        <v>#VALUE!</v>
      </c>
      <c r="Z86" s="41" t="e">
        <f aca="false">1-(Y86/W86)</f>
        <v>#VALUE!</v>
      </c>
      <c r="AA86" s="41" t="e">
        <f aca="false">(R86*U86*V86)/Z86</f>
        <v>#VALUE!</v>
      </c>
      <c r="AB86" s="40" t="n">
        <v>0.01887</v>
      </c>
      <c r="AC86" s="42" t="s">
        <v>50</v>
      </c>
      <c r="AD86" s="43" t="b">
        <f aca="false">AND(NOT(ISBLANK(D86)),NOT(ISBLANK(F86)),NOT(ISBLANK(H86)),NOT(ISBLANK(I86)),NOT(ISBLANK(O86)),NOT(ISBLANK(Q86)),Q86&gt;=0,O86&gt;=0,H86&gt;=0,I86&gt;=0,G86&gt;0)</f>
        <v>0</v>
      </c>
      <c r="AE86" s="42" t="s">
        <v>51</v>
      </c>
      <c r="AF86" s="44" t="str">
        <f aca="false">IF($AD86=0,"Review",IF($H$3="US",(($H86-$I86-0.066667*($G86))/($G86*$M86)-($L86*$Q86))*$P86,(($H86-$I86-0.066667*($G86))/($G86*$M86)-($L86/8.696*$Q86))*$P86*37))</f>
        <v>Review</v>
      </c>
      <c r="AG86" s="45" t="str">
        <f aca="false">IF($AD86=0,"Review",IF($H$3="US",AA86/AB86*0.105*37,AA86/AB86))</f>
        <v>Review</v>
      </c>
      <c r="AH86" s="46" t="str">
        <f aca="false">IF($AD86=0,"",IF($H$3="US",AG86/60/60,AG86/24/60/60))</f>
        <v/>
      </c>
      <c r="AI86" s="47" t="str">
        <f aca="false">IF($AD86=0,"",IF($H$3="US",AA86/AB86*37/24/60/60,AA86/AB86/24/60/60))</f>
        <v/>
      </c>
      <c r="AJ86" s="48" t="str">
        <f aca="false">IF(AD86=0,"",IF(AF86=0,"",S86/R86))</f>
        <v/>
      </c>
      <c r="AK86" s="49" t="str">
        <f aca="false">IF(AD86=1,5%,"")</f>
        <v/>
      </c>
      <c r="AL86" s="49" t="str">
        <f aca="false">IF(AD86=1,(100*1.4)/(H86-I86)/100,"")</f>
        <v/>
      </c>
      <c r="AM86" s="49" t="str">
        <f aca="false">IF(AD86=1,IF(G86&gt;0,IF($H$3="US",0.1/AF86,(0.1*37)/AF86),0.1),"")</f>
        <v/>
      </c>
      <c r="AN86" s="49" t="str">
        <f aca="false">IF(AD86=1,SQRT(AK86*AK86+AL86*AL86+AM86*AM86),"")</f>
        <v/>
      </c>
      <c r="AO86" s="55"/>
    </row>
    <row r="87" customFormat="false" ht="19.35" hidden="false" customHeight="false" outlineLevel="0" collapsed="false">
      <c r="A87" s="26"/>
      <c r="B87" s="26"/>
      <c r="C87" s="27"/>
      <c r="D87" s="28"/>
      <c r="E87" s="27"/>
      <c r="F87" s="28"/>
      <c r="G87" s="29" t="str">
        <f aca="false">IF(OR(ISBLANK(C87),ISBLANK(D87),ISBLANK(E87),ISBLANK(F87)),"",(E87+F87)-(C87+D87))</f>
        <v/>
      </c>
      <c r="H87" s="30"/>
      <c r="I87" s="31"/>
      <c r="J87" s="32" t="n">
        <f aca="false">IF(N87="SST",0.314473,IF(N87="SLT",0.031243,IF(N87="LST",0.124228,IF(N87="LLT",0.010189,IF(N87="LST-OO",0.074671,IF(N87="LLT-OO",0.011965,IF(N87="LMT-OO",0.013497,IF(N87="HST",7.2954,IF(N87="HLT",0.60795)))))))))</f>
        <v>0</v>
      </c>
      <c r="K87" s="32" t="n">
        <f aca="false">IF(N87="SST",0.260619,IF(N87="SLT",0.02188,IF(N87="LST",0.040676,IF(N87="LLT",0.003372,IF(N87="LST-OO",0.037557,IF(N87="LLT-OO",0.002079,IF(N87="LMT-OO",0.012499,IF(N87="HST",0.004293,IF(N87="HLT",0.0003578)))))))))</f>
        <v>0</v>
      </c>
      <c r="L87" s="29" t="n">
        <f aca="false">IF(N87="SST",0.087,IF(N87="SLT",0.087,IF(N87="LST",0.12,IF(N87="LLT",0.12,IF(N87="LST-OO",0.12,IF(N87="LLT-OO",0.12,IF(N87="LMT-OO",0.12,IF(N87="HST",0.07,IF(N87="HLT",0.07)))))))))</f>
        <v>0</v>
      </c>
      <c r="M87" s="33" t="str">
        <f aca="false">IF(ISBLANK(N87),"",IF(N87="HST",J87+K87*((I87+H87)/2),IF(N87="HLT",J87+K87*((I87+H87)/2),J87+K87*LN((I87+H87)/2))))</f>
        <v/>
      </c>
      <c r="N87" s="31"/>
      <c r="O87" s="31"/>
      <c r="P87" s="34" t="n">
        <f aca="false">IF($H$3="US",IF(LEFT(N87,1)="S",IF(O87&lt;=4000,1,IF(O87&gt;4000,0.79+(6*O87/100000))),IF(LEFT(N87,1)="L",IF(O87&lt;=200,1,IF(O87&gt;200,1.005+(4.5526*O87/100000))),IF(LEFT(N87,1)="H",1))),IF($H$3="SI",IF(LEFT(N87,1)="S",IF(O87&lt;=1219.51,1,IF(O87&gt;1219.51,0.79+(6*(O87*3.28)/100000))),IF(LEFT(N87,1)="L",IF(O87&lt;=60.98,1,IF(O87&gt;60.98,1.005+(4.5526*(O87*3.28)/100000))),IF(LEFT(N87,1)="H",1)))))</f>
        <v>0</v>
      </c>
      <c r="Q87" s="35"/>
      <c r="R87" s="36" t="str">
        <f aca="false">IF(AF87&lt;0,0,IF($AD87=0,"Review",IF($H$3="US",(($H87-$I87-0.066667*($G87))/($G87*$M87)-($L87*$Q87))*$P87,(($H87-$I87-0.066667*($G87))/($G87*$M87)-($L87/8.696*$Q87))*$P87*37)))</f>
        <v>Review</v>
      </c>
      <c r="S87" s="37" t="str">
        <f aca="false">IF(R87="Review","",IF(R87=0,"",(SQRT(SUMSQ((5),(100*1.4/(H87-I87)),(100*IF($E$3="US",0.1,0.1*37)/R87)))/100)*R87))</f>
        <v/>
      </c>
      <c r="T87" s="38" t="str">
        <f aca="false">IF(R87="Review","",IF(R87=0,"",S87/R87))</f>
        <v/>
      </c>
      <c r="U87" s="39" t="n">
        <v>0.1814</v>
      </c>
      <c r="V87" s="40" t="n">
        <v>0.00096</v>
      </c>
      <c r="W87" s="41" t="e">
        <f aca="false">U87*G87</f>
        <v>#VALUE!</v>
      </c>
      <c r="X87" s="41" t="e">
        <f aca="false">EXP(-W87)</f>
        <v>#VALUE!</v>
      </c>
      <c r="Y87" s="41" t="e">
        <f aca="false">1-X87</f>
        <v>#VALUE!</v>
      </c>
      <c r="Z87" s="41" t="e">
        <f aca="false">1-(Y87/W87)</f>
        <v>#VALUE!</v>
      </c>
      <c r="AA87" s="41" t="e">
        <f aca="false">(R87*U87*V87)/Z87</f>
        <v>#VALUE!</v>
      </c>
      <c r="AB87" s="40" t="n">
        <v>0.01887</v>
      </c>
      <c r="AC87" s="42" t="s">
        <v>50</v>
      </c>
      <c r="AD87" s="43" t="b">
        <f aca="false">AND(NOT(ISBLANK(D87)),NOT(ISBLANK(F87)),NOT(ISBLANK(H87)),NOT(ISBLANK(I87)),NOT(ISBLANK(O87)),NOT(ISBLANK(Q87)),Q87&gt;=0,O87&gt;=0,H87&gt;=0,I87&gt;=0,G87&gt;0)</f>
        <v>0</v>
      </c>
      <c r="AE87" s="42" t="s">
        <v>51</v>
      </c>
      <c r="AF87" s="44" t="str">
        <f aca="false">IF($AD87=0,"Review",IF($H$3="US",(($H87-$I87-0.066667*($G87))/($G87*$M87)-($L87*$Q87))*$P87,(($H87-$I87-0.066667*($G87))/($G87*$M87)-($L87/8.696*$Q87))*$P87*37))</f>
        <v>Review</v>
      </c>
      <c r="AG87" s="45" t="str">
        <f aca="false">IF($AD87=0,"Review",IF($H$3="US",AA87/AB87*0.105*37,AA87/AB87))</f>
        <v>Review</v>
      </c>
      <c r="AH87" s="46" t="str">
        <f aca="false">IF($AD87=0,"",IF($H$3="US",AG87/60/60,AG87/24/60/60))</f>
        <v/>
      </c>
      <c r="AI87" s="47" t="str">
        <f aca="false">IF($AD87=0,"",IF($H$3="US",AA87/AB87*37/24/60/60,AA87/AB87/24/60/60))</f>
        <v/>
      </c>
      <c r="AJ87" s="48" t="str">
        <f aca="false">IF(AD87=0,"",IF(AF87=0,"",S87/R87))</f>
        <v/>
      </c>
      <c r="AK87" s="49" t="str">
        <f aca="false">IF(AD87=1,5%,"")</f>
        <v/>
      </c>
      <c r="AL87" s="49" t="str">
        <f aca="false">IF(AD87=1,(100*1.4)/(H87-I87)/100,"")</f>
        <v/>
      </c>
      <c r="AM87" s="49" t="str">
        <f aca="false">IF(AD87=1,IF(G87&gt;0,IF($H$3="US",0.1/AF87,(0.1*37)/AF87),0.1),"")</f>
        <v/>
      </c>
      <c r="AN87" s="49" t="str">
        <f aca="false">IF(AD87=1,SQRT(AK87*AK87+AL87*AL87+AM87*AM87),"")</f>
        <v/>
      </c>
      <c r="AO87" s="55"/>
    </row>
    <row r="88" customFormat="false" ht="19.35" hidden="false" customHeight="false" outlineLevel="0" collapsed="false">
      <c r="A88" s="26"/>
      <c r="B88" s="26"/>
      <c r="C88" s="27"/>
      <c r="D88" s="28"/>
      <c r="E88" s="27"/>
      <c r="F88" s="28"/>
      <c r="G88" s="29" t="str">
        <f aca="false">IF(OR(ISBLANK(C88),ISBLANK(D88),ISBLANK(E88),ISBLANK(F88)),"",(E88+F88)-(C88+D88))</f>
        <v/>
      </c>
      <c r="H88" s="30"/>
      <c r="I88" s="31"/>
      <c r="J88" s="32" t="n">
        <f aca="false">IF(N88="SST",0.314473,IF(N88="SLT",0.031243,IF(N88="LST",0.124228,IF(N88="LLT",0.010189,IF(N88="LST-OO",0.074671,IF(N88="LLT-OO",0.011965,IF(N88="LMT-OO",0.013497,IF(N88="HST",7.2954,IF(N88="HLT",0.60795)))))))))</f>
        <v>0</v>
      </c>
      <c r="K88" s="32" t="n">
        <f aca="false">IF(N88="SST",0.260619,IF(N88="SLT",0.02188,IF(N88="LST",0.040676,IF(N88="LLT",0.003372,IF(N88="LST-OO",0.037557,IF(N88="LLT-OO",0.002079,IF(N88="LMT-OO",0.012499,IF(N88="HST",0.004293,IF(N88="HLT",0.0003578)))))))))</f>
        <v>0</v>
      </c>
      <c r="L88" s="29" t="n">
        <f aca="false">IF(N88="SST",0.087,IF(N88="SLT",0.087,IF(N88="LST",0.12,IF(N88="LLT",0.12,IF(N88="LST-OO",0.12,IF(N88="LLT-OO",0.12,IF(N88="LMT-OO",0.12,IF(N88="HST",0.07,IF(N88="HLT",0.07)))))))))</f>
        <v>0</v>
      </c>
      <c r="M88" s="33" t="str">
        <f aca="false">IF(ISBLANK(N88),"",IF(N88="HST",J88+K88*((I88+H88)/2),IF(N88="HLT",J88+K88*((I88+H88)/2),J88+K88*LN((I88+H88)/2))))</f>
        <v/>
      </c>
      <c r="N88" s="31"/>
      <c r="O88" s="31"/>
      <c r="P88" s="34" t="n">
        <f aca="false">IF($H$3="US",IF(LEFT(N88,1)="S",IF(O88&lt;=4000,1,IF(O88&gt;4000,0.79+(6*O88/100000))),IF(LEFT(N88,1)="L",IF(O88&lt;=200,1,IF(O88&gt;200,1.005+(4.5526*O88/100000))),IF(LEFT(N88,1)="H",1))),IF($H$3="SI",IF(LEFT(N88,1)="S",IF(O88&lt;=1219.51,1,IF(O88&gt;1219.51,0.79+(6*(O88*3.28)/100000))),IF(LEFT(N88,1)="L",IF(O88&lt;=60.98,1,IF(O88&gt;60.98,1.005+(4.5526*(O88*3.28)/100000))),IF(LEFT(N88,1)="H",1)))))</f>
        <v>0</v>
      </c>
      <c r="Q88" s="35"/>
      <c r="R88" s="36" t="str">
        <f aca="false">IF(AF88&lt;0,0,IF($AD88=0,"Review",IF($H$3="US",(($H88-$I88-0.066667*($G88))/($G88*$M88)-($L88*$Q88))*$P88,(($H88-$I88-0.066667*($G88))/($G88*$M88)-($L88/8.696*$Q88))*$P88*37)))</f>
        <v>Review</v>
      </c>
      <c r="S88" s="37" t="str">
        <f aca="false">IF(R88="Review","",IF(R88=0,"",(SQRT(SUMSQ((5),(100*1.4/(H88-I88)),(100*IF($E$3="US",0.1,0.1*37)/R88)))/100)*R88))</f>
        <v/>
      </c>
      <c r="T88" s="38" t="str">
        <f aca="false">IF(R88="Review","",IF(R88=0,"",S88/R88))</f>
        <v/>
      </c>
      <c r="U88" s="39" t="n">
        <v>0.1814</v>
      </c>
      <c r="V88" s="40" t="n">
        <v>0.00096</v>
      </c>
      <c r="W88" s="41" t="e">
        <f aca="false">U88*G88</f>
        <v>#VALUE!</v>
      </c>
      <c r="X88" s="41" t="e">
        <f aca="false">EXP(-W88)</f>
        <v>#VALUE!</v>
      </c>
      <c r="Y88" s="41" t="e">
        <f aca="false">1-X88</f>
        <v>#VALUE!</v>
      </c>
      <c r="Z88" s="41" t="e">
        <f aca="false">1-(Y88/W88)</f>
        <v>#VALUE!</v>
      </c>
      <c r="AA88" s="41" t="e">
        <f aca="false">(R88*U88*V88)/Z88</f>
        <v>#VALUE!</v>
      </c>
      <c r="AB88" s="40" t="n">
        <v>0.01887</v>
      </c>
      <c r="AC88" s="42" t="s">
        <v>50</v>
      </c>
      <c r="AD88" s="43" t="b">
        <f aca="false">AND(NOT(ISBLANK(D88)),NOT(ISBLANK(F88)),NOT(ISBLANK(H88)),NOT(ISBLANK(I88)),NOT(ISBLANK(O88)),NOT(ISBLANK(Q88)),Q88&gt;=0,O88&gt;=0,H88&gt;=0,I88&gt;=0,G88&gt;0)</f>
        <v>0</v>
      </c>
      <c r="AE88" s="42" t="s">
        <v>51</v>
      </c>
      <c r="AF88" s="44" t="str">
        <f aca="false">IF($AD88=0,"Review",IF($H$3="US",(($H88-$I88-0.066667*($G88))/($G88*$M88)-($L88*$Q88))*$P88,(($H88-$I88-0.066667*($G88))/($G88*$M88)-($L88/8.696*$Q88))*$P88*37))</f>
        <v>Review</v>
      </c>
      <c r="AG88" s="45" t="str">
        <f aca="false">IF($AD88=0,"Review",IF($H$3="US",AA88/AB88*0.105*37,AA88/AB88))</f>
        <v>Review</v>
      </c>
      <c r="AH88" s="46" t="str">
        <f aca="false">IF($AD88=0,"",IF($H$3="US",AG88/60/60,AG88/24/60/60))</f>
        <v/>
      </c>
      <c r="AI88" s="47" t="str">
        <f aca="false">IF($AD88=0,"",IF($H$3="US",AA88/AB88*37/24/60/60,AA88/AB88/24/60/60))</f>
        <v/>
      </c>
      <c r="AJ88" s="48" t="str">
        <f aca="false">IF(AD88=0,"",IF(AF88=0,"",S88/R88))</f>
        <v/>
      </c>
      <c r="AK88" s="49" t="str">
        <f aca="false">IF(AD88=1,5%,"")</f>
        <v/>
      </c>
      <c r="AL88" s="49" t="str">
        <f aca="false">IF(AD88=1,(100*1.4)/(H88-I88)/100,"")</f>
        <v/>
      </c>
      <c r="AM88" s="49" t="str">
        <f aca="false">IF(AD88=1,IF(G88&gt;0,IF($H$3="US",0.1/AF88,(0.1*37)/AF88),0.1),"")</f>
        <v/>
      </c>
      <c r="AN88" s="49" t="str">
        <f aca="false">IF(AD88=1,SQRT(AK88*AK88+AL88*AL88+AM88*AM88),"")</f>
        <v/>
      </c>
      <c r="AO88" s="55"/>
    </row>
    <row r="89" customFormat="false" ht="19.35" hidden="false" customHeight="false" outlineLevel="0" collapsed="false">
      <c r="A89" s="26"/>
      <c r="B89" s="26"/>
      <c r="C89" s="27"/>
      <c r="D89" s="28"/>
      <c r="E89" s="27"/>
      <c r="F89" s="28"/>
      <c r="G89" s="29" t="str">
        <f aca="false">IF(OR(ISBLANK(C89),ISBLANK(D89),ISBLANK(E89),ISBLANK(F89)),"",(E89+F89)-(C89+D89))</f>
        <v/>
      </c>
      <c r="H89" s="30"/>
      <c r="I89" s="31"/>
      <c r="J89" s="32" t="n">
        <f aca="false">IF(N89="SST",0.314473,IF(N89="SLT",0.031243,IF(N89="LST",0.124228,IF(N89="LLT",0.010189,IF(N89="LST-OO",0.074671,IF(N89="LLT-OO",0.011965,IF(N89="LMT-OO",0.013497,IF(N89="HST",7.2954,IF(N89="HLT",0.60795)))))))))</f>
        <v>0</v>
      </c>
      <c r="K89" s="32" t="n">
        <f aca="false">IF(N89="SST",0.260619,IF(N89="SLT",0.02188,IF(N89="LST",0.040676,IF(N89="LLT",0.003372,IF(N89="LST-OO",0.037557,IF(N89="LLT-OO",0.002079,IF(N89="LMT-OO",0.012499,IF(N89="HST",0.004293,IF(N89="HLT",0.0003578)))))))))</f>
        <v>0</v>
      </c>
      <c r="L89" s="29" t="n">
        <f aca="false">IF(N89="SST",0.087,IF(N89="SLT",0.087,IF(N89="LST",0.12,IF(N89="LLT",0.12,IF(N89="LST-OO",0.12,IF(N89="LLT-OO",0.12,IF(N89="LMT-OO",0.12,IF(N89="HST",0.07,IF(N89="HLT",0.07)))))))))</f>
        <v>0</v>
      </c>
      <c r="M89" s="33" t="str">
        <f aca="false">IF(ISBLANK(N89),"",IF(N89="HST",J89+K89*((I89+H89)/2),IF(N89="HLT",J89+K89*((I89+H89)/2),J89+K89*LN((I89+H89)/2))))</f>
        <v/>
      </c>
      <c r="N89" s="31"/>
      <c r="O89" s="31"/>
      <c r="P89" s="34" t="n">
        <f aca="false">IF($H$3="US",IF(LEFT(N89,1)="S",IF(O89&lt;=4000,1,IF(O89&gt;4000,0.79+(6*O89/100000))),IF(LEFT(N89,1)="L",IF(O89&lt;=200,1,IF(O89&gt;200,1.005+(4.5526*O89/100000))),IF(LEFT(N89,1)="H",1))),IF($H$3="SI",IF(LEFT(N89,1)="S",IF(O89&lt;=1219.51,1,IF(O89&gt;1219.51,0.79+(6*(O89*3.28)/100000))),IF(LEFT(N89,1)="L",IF(O89&lt;=60.98,1,IF(O89&gt;60.98,1.005+(4.5526*(O89*3.28)/100000))),IF(LEFT(N89,1)="H",1)))))</f>
        <v>0</v>
      </c>
      <c r="Q89" s="35"/>
      <c r="R89" s="36" t="str">
        <f aca="false">IF(AF89&lt;0,0,IF($AD89=0,"Review",IF($H$3="US",(($H89-$I89-0.066667*($G89))/($G89*$M89)-($L89*$Q89))*$P89,(($H89-$I89-0.066667*($G89))/($G89*$M89)-($L89/8.696*$Q89))*$P89*37)))</f>
        <v>Review</v>
      </c>
      <c r="S89" s="37" t="str">
        <f aca="false">IF(R89="Review","",IF(R89=0,"",(SQRT(SUMSQ((5),(100*1.4/(H89-I89)),(100*IF($E$3="US",0.1,0.1*37)/R89)))/100)*R89))</f>
        <v/>
      </c>
      <c r="T89" s="38" t="str">
        <f aca="false">IF(R89="Review","",IF(R89=0,"",S89/R89))</f>
        <v/>
      </c>
      <c r="U89" s="39" t="n">
        <v>0.1814</v>
      </c>
      <c r="V89" s="40" t="n">
        <v>0.00096</v>
      </c>
      <c r="W89" s="41" t="e">
        <f aca="false">U89*G89</f>
        <v>#VALUE!</v>
      </c>
      <c r="X89" s="41" t="e">
        <f aca="false">EXP(-W89)</f>
        <v>#VALUE!</v>
      </c>
      <c r="Y89" s="41" t="e">
        <f aca="false">1-X89</f>
        <v>#VALUE!</v>
      </c>
      <c r="Z89" s="41" t="e">
        <f aca="false">1-(Y89/W89)</f>
        <v>#VALUE!</v>
      </c>
      <c r="AA89" s="41" t="e">
        <f aca="false">(R89*U89*V89)/Z89</f>
        <v>#VALUE!</v>
      </c>
      <c r="AB89" s="40" t="n">
        <v>0.01887</v>
      </c>
      <c r="AC89" s="42" t="s">
        <v>50</v>
      </c>
      <c r="AD89" s="43" t="b">
        <f aca="false">AND(NOT(ISBLANK(D89)),NOT(ISBLANK(F89)),NOT(ISBLANK(H89)),NOT(ISBLANK(I89)),NOT(ISBLANK(O89)),NOT(ISBLANK(Q89)),Q89&gt;=0,O89&gt;=0,H89&gt;=0,I89&gt;=0,G89&gt;0)</f>
        <v>0</v>
      </c>
      <c r="AE89" s="42" t="s">
        <v>51</v>
      </c>
      <c r="AF89" s="44" t="str">
        <f aca="false">IF($AD89=0,"Review",IF($H$3="US",(($H89-$I89-0.066667*($G89))/($G89*$M89)-($L89*$Q89))*$P89,(($H89-$I89-0.066667*($G89))/($G89*$M89)-($L89/8.696*$Q89))*$P89*37))</f>
        <v>Review</v>
      </c>
      <c r="AG89" s="45" t="str">
        <f aca="false">IF($AD89=0,"Review",IF($H$3="US",AA89/AB89*0.105*37,AA89/AB89))</f>
        <v>Review</v>
      </c>
      <c r="AH89" s="46" t="str">
        <f aca="false">IF($AD89=0,"",IF($H$3="US",AG89/60/60,AG89/24/60/60))</f>
        <v/>
      </c>
      <c r="AI89" s="47" t="str">
        <f aca="false">IF($AD89=0,"",IF($H$3="US",AA89/AB89*37/24/60/60,AA89/AB89/24/60/60))</f>
        <v/>
      </c>
      <c r="AJ89" s="48" t="str">
        <f aca="false">IF(AD89=0,"",IF(AF89=0,"",S89/R89))</f>
        <v/>
      </c>
      <c r="AK89" s="49" t="str">
        <f aca="false">IF(AD89=1,5%,"")</f>
        <v/>
      </c>
      <c r="AL89" s="49" t="str">
        <f aca="false">IF(AD89=1,(100*1.4)/(H89-I89)/100,"")</f>
        <v/>
      </c>
      <c r="AM89" s="49" t="str">
        <f aca="false">IF(AD89=1,IF(G89&gt;0,IF($H$3="US",0.1/AF89,(0.1*37)/AF89),0.1),"")</f>
        <v/>
      </c>
      <c r="AN89" s="49" t="str">
        <f aca="false">IF(AD89=1,SQRT(AK89*AK89+AL89*AL89+AM89*AM89),"")</f>
        <v/>
      </c>
      <c r="AO89" s="55"/>
    </row>
    <row r="90" customFormat="false" ht="19.35" hidden="false" customHeight="false" outlineLevel="0" collapsed="false">
      <c r="A90" s="26"/>
      <c r="B90" s="26"/>
      <c r="C90" s="27"/>
      <c r="D90" s="28"/>
      <c r="E90" s="27"/>
      <c r="F90" s="28"/>
      <c r="G90" s="29" t="str">
        <f aca="false">IF(OR(ISBLANK(C90),ISBLANK(D90),ISBLANK(E90),ISBLANK(F90)),"",(E90+F90)-(C90+D90))</f>
        <v/>
      </c>
      <c r="H90" s="30"/>
      <c r="I90" s="31"/>
      <c r="J90" s="32" t="n">
        <f aca="false">IF(N90="SST",0.314473,IF(N90="SLT",0.031243,IF(N90="LST",0.124228,IF(N90="LLT",0.010189,IF(N90="LST-OO",0.074671,IF(N90="LLT-OO",0.011965,IF(N90="LMT-OO",0.013497,IF(N90="HST",7.2954,IF(N90="HLT",0.60795)))))))))</f>
        <v>0</v>
      </c>
      <c r="K90" s="32" t="n">
        <f aca="false">IF(N90="SST",0.260619,IF(N90="SLT",0.02188,IF(N90="LST",0.040676,IF(N90="LLT",0.003372,IF(N90="LST-OO",0.037557,IF(N90="LLT-OO",0.002079,IF(N90="LMT-OO",0.012499,IF(N90="HST",0.004293,IF(N90="HLT",0.0003578)))))))))</f>
        <v>0</v>
      </c>
      <c r="L90" s="29" t="n">
        <f aca="false">IF(N90="SST",0.087,IF(N90="SLT",0.087,IF(N90="LST",0.12,IF(N90="LLT",0.12,IF(N90="LST-OO",0.12,IF(N90="LLT-OO",0.12,IF(N90="LMT-OO",0.12,IF(N90="HST",0.07,IF(N90="HLT",0.07)))))))))</f>
        <v>0</v>
      </c>
      <c r="M90" s="33" t="str">
        <f aca="false">IF(ISBLANK(N90),"",IF(N90="HST",J90+K90*((I90+H90)/2),IF(N90="HLT",J90+K90*((I90+H90)/2),J90+K90*LN((I90+H90)/2))))</f>
        <v/>
      </c>
      <c r="N90" s="31"/>
      <c r="O90" s="31"/>
      <c r="P90" s="34" t="n">
        <f aca="false">IF($H$3="US",IF(LEFT(N90,1)="S",IF(O90&lt;=4000,1,IF(O90&gt;4000,0.79+(6*O90/100000))),IF(LEFT(N90,1)="L",IF(O90&lt;=200,1,IF(O90&gt;200,1.005+(4.5526*O90/100000))),IF(LEFT(N90,1)="H",1))),IF($H$3="SI",IF(LEFT(N90,1)="S",IF(O90&lt;=1219.51,1,IF(O90&gt;1219.51,0.79+(6*(O90*3.28)/100000))),IF(LEFT(N90,1)="L",IF(O90&lt;=60.98,1,IF(O90&gt;60.98,1.005+(4.5526*(O90*3.28)/100000))),IF(LEFT(N90,1)="H",1)))))</f>
        <v>0</v>
      </c>
      <c r="Q90" s="35"/>
      <c r="R90" s="36" t="str">
        <f aca="false">IF(AF90&lt;0,0,IF($AD90=0,"Review",IF($H$3="US",(($H90-$I90-0.066667*($G90))/($G90*$M90)-($L90*$Q90))*$P90,(($H90-$I90-0.066667*($G90))/($G90*$M90)-($L90/8.696*$Q90))*$P90*37)))</f>
        <v>Review</v>
      </c>
      <c r="S90" s="37" t="str">
        <f aca="false">IF(R90="Review","",IF(R90=0,"",(SQRT(SUMSQ((5),(100*1.4/(H90-I90)),(100*IF($E$3="US",0.1,0.1*37)/R90)))/100)*R90))</f>
        <v/>
      </c>
      <c r="T90" s="38" t="str">
        <f aca="false">IF(R90="Review","",IF(R90=0,"",S90/R90))</f>
        <v/>
      </c>
      <c r="U90" s="39" t="n">
        <v>0.1814</v>
      </c>
      <c r="V90" s="40" t="n">
        <v>0.00096</v>
      </c>
      <c r="W90" s="41" t="e">
        <f aca="false">U90*G90</f>
        <v>#VALUE!</v>
      </c>
      <c r="X90" s="41" t="e">
        <f aca="false">EXP(-W90)</f>
        <v>#VALUE!</v>
      </c>
      <c r="Y90" s="41" t="e">
        <f aca="false">1-X90</f>
        <v>#VALUE!</v>
      </c>
      <c r="Z90" s="41" t="e">
        <f aca="false">1-(Y90/W90)</f>
        <v>#VALUE!</v>
      </c>
      <c r="AA90" s="41" t="e">
        <f aca="false">(R90*U90*V90)/Z90</f>
        <v>#VALUE!</v>
      </c>
      <c r="AB90" s="40" t="n">
        <v>0.01887</v>
      </c>
      <c r="AC90" s="42" t="s">
        <v>50</v>
      </c>
      <c r="AD90" s="43" t="b">
        <f aca="false">AND(NOT(ISBLANK(D90)),NOT(ISBLANK(F90)),NOT(ISBLANK(H90)),NOT(ISBLANK(I90)),NOT(ISBLANK(O90)),NOT(ISBLANK(Q90)),Q90&gt;=0,O90&gt;=0,H90&gt;=0,I90&gt;=0,G90&gt;0)</f>
        <v>0</v>
      </c>
      <c r="AE90" s="42" t="s">
        <v>51</v>
      </c>
      <c r="AF90" s="44" t="str">
        <f aca="false">IF($AD90=0,"Review",IF($H$3="US",(($H90-$I90-0.066667*($G90))/($G90*$M90)-($L90*$Q90))*$P90,(($H90-$I90-0.066667*($G90))/($G90*$M90)-($L90/8.696*$Q90))*$P90*37))</f>
        <v>Review</v>
      </c>
      <c r="AG90" s="45" t="str">
        <f aca="false">IF($AD90=0,"Review",IF($H$3="US",AA90/AB90*0.105*37,AA90/AB90))</f>
        <v>Review</v>
      </c>
      <c r="AH90" s="46" t="str">
        <f aca="false">IF($AD90=0,"",IF($H$3="US",AG90/60/60,AG90/24/60/60))</f>
        <v/>
      </c>
      <c r="AI90" s="47" t="str">
        <f aca="false">IF($AD90=0,"",IF($H$3="US",AA90/AB90*37/24/60/60,AA90/AB90/24/60/60))</f>
        <v/>
      </c>
      <c r="AJ90" s="48" t="str">
        <f aca="false">IF(AD90=0,"",IF(AF90=0,"",S90/R90))</f>
        <v/>
      </c>
      <c r="AK90" s="49" t="str">
        <f aca="false">IF(AD90=1,5%,"")</f>
        <v/>
      </c>
      <c r="AL90" s="49" t="str">
        <f aca="false">IF(AD90=1,(100*1.4)/(H90-I90)/100,"")</f>
        <v/>
      </c>
      <c r="AM90" s="49" t="str">
        <f aca="false">IF(AD90=1,IF(G90&gt;0,IF($H$3="US",0.1/AF90,(0.1*37)/AF90),0.1),"")</f>
        <v/>
      </c>
      <c r="AN90" s="49" t="str">
        <f aca="false">IF(AD90=1,SQRT(AK90*AK90+AL90*AL90+AM90*AM90),"")</f>
        <v/>
      </c>
      <c r="AO90" s="55"/>
    </row>
    <row r="91" customFormat="false" ht="19.35" hidden="false" customHeight="false" outlineLevel="0" collapsed="false">
      <c r="A91" s="26"/>
      <c r="B91" s="26"/>
      <c r="C91" s="27"/>
      <c r="D91" s="28"/>
      <c r="E91" s="27"/>
      <c r="F91" s="28"/>
      <c r="G91" s="29" t="str">
        <f aca="false">IF(OR(ISBLANK(C91),ISBLANK(D91),ISBLANK(E91),ISBLANK(F91)),"",(E91+F91)-(C91+D91))</f>
        <v/>
      </c>
      <c r="H91" s="30"/>
      <c r="I91" s="31"/>
      <c r="J91" s="32" t="n">
        <f aca="false">IF(N91="SST",0.314473,IF(N91="SLT",0.031243,IF(N91="LST",0.124228,IF(N91="LLT",0.010189,IF(N91="LST-OO",0.074671,IF(N91="LLT-OO",0.011965,IF(N91="LMT-OO",0.013497,IF(N91="HST",7.2954,IF(N91="HLT",0.60795)))))))))</f>
        <v>0</v>
      </c>
      <c r="K91" s="32" t="n">
        <f aca="false">IF(N91="SST",0.260619,IF(N91="SLT",0.02188,IF(N91="LST",0.040676,IF(N91="LLT",0.003372,IF(N91="LST-OO",0.037557,IF(N91="LLT-OO",0.002079,IF(N91="LMT-OO",0.012499,IF(N91="HST",0.004293,IF(N91="HLT",0.0003578)))))))))</f>
        <v>0</v>
      </c>
      <c r="L91" s="29" t="n">
        <f aca="false">IF(N91="SST",0.087,IF(N91="SLT",0.087,IF(N91="LST",0.12,IF(N91="LLT",0.12,IF(N91="LST-OO",0.12,IF(N91="LLT-OO",0.12,IF(N91="LMT-OO",0.12,IF(N91="HST",0.07,IF(N91="HLT",0.07)))))))))</f>
        <v>0</v>
      </c>
      <c r="M91" s="33" t="str">
        <f aca="false">IF(ISBLANK(N91),"",IF(N91="HST",J91+K91*((I91+H91)/2),IF(N91="HLT",J91+K91*((I91+H91)/2),J91+K91*LN((I91+H91)/2))))</f>
        <v/>
      </c>
      <c r="N91" s="31"/>
      <c r="O91" s="31"/>
      <c r="P91" s="34" t="n">
        <f aca="false">IF($H$3="US",IF(LEFT(N91,1)="S",IF(O91&lt;=4000,1,IF(O91&gt;4000,0.79+(6*O91/100000))),IF(LEFT(N91,1)="L",IF(O91&lt;=200,1,IF(O91&gt;200,1.005+(4.5526*O91/100000))),IF(LEFT(N91,1)="H",1))),IF($H$3="SI",IF(LEFT(N91,1)="S",IF(O91&lt;=1219.51,1,IF(O91&gt;1219.51,0.79+(6*(O91*3.28)/100000))),IF(LEFT(N91,1)="L",IF(O91&lt;=60.98,1,IF(O91&gt;60.98,1.005+(4.5526*(O91*3.28)/100000))),IF(LEFT(N91,1)="H",1)))))</f>
        <v>0</v>
      </c>
      <c r="Q91" s="35"/>
      <c r="R91" s="36" t="str">
        <f aca="false">IF(AF91&lt;0,0,IF($AD91=0,"Review",IF($H$3="US",(($H91-$I91-0.066667*($G91))/($G91*$M91)-($L91*$Q91))*$P91,(($H91-$I91-0.066667*($G91))/($G91*$M91)-($L91/8.696*$Q91))*$P91*37)))</f>
        <v>Review</v>
      </c>
      <c r="S91" s="37" t="str">
        <f aca="false">IF(R91="Review","",IF(R91=0,"",(SQRT(SUMSQ((5),(100*1.4/(H91-I91)),(100*IF($E$3="US",0.1,0.1*37)/R91)))/100)*R91))</f>
        <v/>
      </c>
      <c r="T91" s="38" t="str">
        <f aca="false">IF(R91="Review","",IF(R91=0,"",S91/R91))</f>
        <v/>
      </c>
      <c r="U91" s="39" t="n">
        <v>0.1814</v>
      </c>
      <c r="V91" s="40" t="n">
        <v>0.00096</v>
      </c>
      <c r="W91" s="41" t="e">
        <f aca="false">U91*G91</f>
        <v>#VALUE!</v>
      </c>
      <c r="X91" s="41" t="e">
        <f aca="false">EXP(-W91)</f>
        <v>#VALUE!</v>
      </c>
      <c r="Y91" s="41" t="e">
        <f aca="false">1-X91</f>
        <v>#VALUE!</v>
      </c>
      <c r="Z91" s="41" t="e">
        <f aca="false">1-(Y91/W91)</f>
        <v>#VALUE!</v>
      </c>
      <c r="AA91" s="41" t="e">
        <f aca="false">(R91*U91*V91)/Z91</f>
        <v>#VALUE!</v>
      </c>
      <c r="AB91" s="40" t="n">
        <v>0.01887</v>
      </c>
      <c r="AC91" s="42" t="s">
        <v>50</v>
      </c>
      <c r="AD91" s="43" t="b">
        <f aca="false">AND(NOT(ISBLANK(D91)),NOT(ISBLANK(F91)),NOT(ISBLANK(H91)),NOT(ISBLANK(I91)),NOT(ISBLANK(O91)),NOT(ISBLANK(Q91)),Q91&gt;=0,O91&gt;=0,H91&gt;=0,I91&gt;=0,G91&gt;0)</f>
        <v>0</v>
      </c>
      <c r="AE91" s="42" t="s">
        <v>51</v>
      </c>
      <c r="AF91" s="44" t="str">
        <f aca="false">IF($AD91=0,"Review",IF($H$3="US",(($H91-$I91-0.066667*($G91))/($G91*$M91)-($L91*$Q91))*$P91,(($H91-$I91-0.066667*($G91))/($G91*$M91)-($L91/8.696*$Q91))*$P91*37))</f>
        <v>Review</v>
      </c>
      <c r="AG91" s="45" t="str">
        <f aca="false">IF($AD91=0,"Review",IF($H$3="US",AA91/AB91*0.105*37,AA91/AB91))</f>
        <v>Review</v>
      </c>
      <c r="AH91" s="46" t="str">
        <f aca="false">IF($AD91=0,"",IF($H$3="US",AG91/60/60,AG91/24/60/60))</f>
        <v/>
      </c>
      <c r="AI91" s="47" t="str">
        <f aca="false">IF($AD91=0,"",IF($H$3="US",AA91/AB91*37/24/60/60,AA91/AB91/24/60/60))</f>
        <v/>
      </c>
      <c r="AJ91" s="48" t="str">
        <f aca="false">IF(AD91=0,"",IF(AF91=0,"",S91/R91))</f>
        <v/>
      </c>
      <c r="AK91" s="49" t="str">
        <f aca="false">IF(AD91=1,5%,"")</f>
        <v/>
      </c>
      <c r="AL91" s="49" t="str">
        <f aca="false">IF(AD91=1,(100*1.4)/(H91-I91)/100,"")</f>
        <v/>
      </c>
      <c r="AM91" s="49" t="str">
        <f aca="false">IF(AD91=1,IF(G91&gt;0,IF($H$3="US",0.1/AF91,(0.1*37)/AF91),0.1),"")</f>
        <v/>
      </c>
      <c r="AN91" s="49" t="str">
        <f aca="false">IF(AD91=1,SQRT(AK91*AK91+AL91*AL91+AM91*AM91),"")</f>
        <v/>
      </c>
      <c r="AO91" s="55"/>
    </row>
    <row r="92" customFormat="false" ht="19.35" hidden="false" customHeight="false" outlineLevel="0" collapsed="false">
      <c r="A92" s="26"/>
      <c r="B92" s="26"/>
      <c r="C92" s="27"/>
      <c r="D92" s="28"/>
      <c r="E92" s="27"/>
      <c r="F92" s="28"/>
      <c r="G92" s="29" t="str">
        <f aca="false">IF(OR(ISBLANK(C92),ISBLANK(D92),ISBLANK(E92),ISBLANK(F92)),"",(E92+F92)-(C92+D92))</f>
        <v/>
      </c>
      <c r="H92" s="30"/>
      <c r="I92" s="31"/>
      <c r="J92" s="32" t="n">
        <f aca="false">IF(N92="SST",0.314473,IF(N92="SLT",0.031243,IF(N92="LST",0.124228,IF(N92="LLT",0.010189,IF(N92="LST-OO",0.074671,IF(N92="LLT-OO",0.011965,IF(N92="LMT-OO",0.013497,IF(N92="HST",7.2954,IF(N92="HLT",0.60795)))))))))</f>
        <v>0</v>
      </c>
      <c r="K92" s="32" t="n">
        <f aca="false">IF(N92="SST",0.260619,IF(N92="SLT",0.02188,IF(N92="LST",0.040676,IF(N92="LLT",0.003372,IF(N92="LST-OO",0.037557,IF(N92="LLT-OO",0.002079,IF(N92="LMT-OO",0.012499,IF(N92="HST",0.004293,IF(N92="HLT",0.0003578)))))))))</f>
        <v>0</v>
      </c>
      <c r="L92" s="29" t="n">
        <f aca="false">IF(N92="SST",0.087,IF(N92="SLT",0.087,IF(N92="LST",0.12,IF(N92="LLT",0.12,IF(N92="LST-OO",0.12,IF(N92="LLT-OO",0.12,IF(N92="LMT-OO",0.12,IF(N92="HST",0.07,IF(N92="HLT",0.07)))))))))</f>
        <v>0</v>
      </c>
      <c r="M92" s="33" t="str">
        <f aca="false">IF(ISBLANK(N92),"",IF(N92="HST",J92+K92*((I92+H92)/2),IF(N92="HLT",J92+K92*((I92+H92)/2),J92+K92*LN((I92+H92)/2))))</f>
        <v/>
      </c>
      <c r="N92" s="31"/>
      <c r="O92" s="31"/>
      <c r="P92" s="34" t="n">
        <f aca="false">IF($H$3="US",IF(LEFT(N92,1)="S",IF(O92&lt;=4000,1,IF(O92&gt;4000,0.79+(6*O92/100000))),IF(LEFT(N92,1)="L",IF(O92&lt;=200,1,IF(O92&gt;200,1.005+(4.5526*O92/100000))),IF(LEFT(N92,1)="H",1))),IF($H$3="SI",IF(LEFT(N92,1)="S",IF(O92&lt;=1219.51,1,IF(O92&gt;1219.51,0.79+(6*(O92*3.28)/100000))),IF(LEFT(N92,1)="L",IF(O92&lt;=60.98,1,IF(O92&gt;60.98,1.005+(4.5526*(O92*3.28)/100000))),IF(LEFT(N92,1)="H",1)))))</f>
        <v>0</v>
      </c>
      <c r="Q92" s="35"/>
      <c r="R92" s="36" t="str">
        <f aca="false">IF(AF92&lt;0,0,IF($AD92=0,"Review",IF($H$3="US",(($H92-$I92-0.066667*($G92))/($G92*$M92)-($L92*$Q92))*$P92,(($H92-$I92-0.066667*($G92))/($G92*$M92)-($L92/8.696*$Q92))*$P92*37)))</f>
        <v>Review</v>
      </c>
      <c r="S92" s="37" t="str">
        <f aca="false">IF(R92="Review","",IF(R92=0,"",(SQRT(SUMSQ((5),(100*1.4/(H92-I92)),(100*IF($E$3="US",0.1,0.1*37)/R92)))/100)*R92))</f>
        <v/>
      </c>
      <c r="T92" s="38" t="str">
        <f aca="false">IF(R92="Review","",IF(R92=0,"",S92/R92))</f>
        <v/>
      </c>
      <c r="U92" s="39" t="n">
        <v>0.1814</v>
      </c>
      <c r="V92" s="40" t="n">
        <v>0.00096</v>
      </c>
      <c r="W92" s="41" t="e">
        <f aca="false">U92*G92</f>
        <v>#VALUE!</v>
      </c>
      <c r="X92" s="41" t="e">
        <f aca="false">EXP(-W92)</f>
        <v>#VALUE!</v>
      </c>
      <c r="Y92" s="41" t="e">
        <f aca="false">1-X92</f>
        <v>#VALUE!</v>
      </c>
      <c r="Z92" s="41" t="e">
        <f aca="false">1-(Y92/W92)</f>
        <v>#VALUE!</v>
      </c>
      <c r="AA92" s="41" t="e">
        <f aca="false">(R92*U92*V92)/Z92</f>
        <v>#VALUE!</v>
      </c>
      <c r="AB92" s="40" t="n">
        <v>0.01887</v>
      </c>
      <c r="AC92" s="42" t="s">
        <v>50</v>
      </c>
      <c r="AD92" s="43" t="b">
        <f aca="false">AND(NOT(ISBLANK(D92)),NOT(ISBLANK(F92)),NOT(ISBLANK(H92)),NOT(ISBLANK(I92)),NOT(ISBLANK(O92)),NOT(ISBLANK(Q92)),Q92&gt;=0,O92&gt;=0,H92&gt;=0,I92&gt;=0,G92&gt;0)</f>
        <v>0</v>
      </c>
      <c r="AE92" s="42" t="s">
        <v>51</v>
      </c>
      <c r="AF92" s="44" t="str">
        <f aca="false">IF($AD92=0,"Review",IF($H$3="US",(($H92-$I92-0.066667*($G92))/($G92*$M92)-($L92*$Q92))*$P92,(($H92-$I92-0.066667*($G92))/($G92*$M92)-($L92/8.696*$Q92))*$P92*37))</f>
        <v>Review</v>
      </c>
      <c r="AG92" s="45" t="str">
        <f aca="false">IF($AD92=0,"Review",IF($H$3="US",AA92/AB92*0.105*37,AA92/AB92))</f>
        <v>Review</v>
      </c>
      <c r="AH92" s="46" t="str">
        <f aca="false">IF($AD92=0,"",IF($H$3="US",AG92/60/60,AG92/24/60/60))</f>
        <v/>
      </c>
      <c r="AI92" s="47" t="str">
        <f aca="false">IF($AD92=0,"",IF($H$3="US",AA92/AB92*37/24/60/60,AA92/AB92/24/60/60))</f>
        <v/>
      </c>
      <c r="AJ92" s="48" t="str">
        <f aca="false">IF(AD92=0,"",IF(AF92=0,"",S92/R92))</f>
        <v/>
      </c>
      <c r="AK92" s="49" t="str">
        <f aca="false">IF(AD92=1,5%,"")</f>
        <v/>
      </c>
      <c r="AL92" s="49" t="str">
        <f aca="false">IF(AD92=1,(100*1.4)/(H92-I92)/100,"")</f>
        <v/>
      </c>
      <c r="AM92" s="49" t="str">
        <f aca="false">IF(AD92=1,IF(G92&gt;0,IF($H$3="US",0.1/AF92,(0.1*37)/AF92),0.1),"")</f>
        <v/>
      </c>
      <c r="AN92" s="49" t="str">
        <f aca="false">IF(AD92=1,SQRT(AK92*AK92+AL92*AL92+AM92*AM92),"")</f>
        <v/>
      </c>
      <c r="AO92" s="55"/>
    </row>
    <row r="93" customFormat="false" ht="19.35" hidden="false" customHeight="false" outlineLevel="0" collapsed="false">
      <c r="A93" s="26"/>
      <c r="B93" s="26"/>
      <c r="C93" s="27"/>
      <c r="D93" s="28"/>
      <c r="E93" s="27"/>
      <c r="F93" s="28"/>
      <c r="G93" s="29" t="str">
        <f aca="false">IF(OR(ISBLANK(C93),ISBLANK(D93),ISBLANK(E93),ISBLANK(F93)),"",(E93+F93)-(C93+D93))</f>
        <v/>
      </c>
      <c r="H93" s="30"/>
      <c r="I93" s="31"/>
      <c r="J93" s="32" t="n">
        <f aca="false">IF(N93="SST",0.314473,IF(N93="SLT",0.031243,IF(N93="LST",0.124228,IF(N93="LLT",0.010189,IF(N93="LST-OO",0.074671,IF(N93="LLT-OO",0.011965,IF(N93="LMT-OO",0.013497,IF(N93="HST",7.2954,IF(N93="HLT",0.60795)))))))))</f>
        <v>0</v>
      </c>
      <c r="K93" s="32" t="n">
        <f aca="false">IF(N93="SST",0.260619,IF(N93="SLT",0.02188,IF(N93="LST",0.040676,IF(N93="LLT",0.003372,IF(N93="LST-OO",0.037557,IF(N93="LLT-OO",0.002079,IF(N93="LMT-OO",0.012499,IF(N93="HST",0.004293,IF(N93="HLT",0.0003578)))))))))</f>
        <v>0</v>
      </c>
      <c r="L93" s="29" t="n">
        <f aca="false">IF(N93="SST",0.087,IF(N93="SLT",0.087,IF(N93="LST",0.12,IF(N93="LLT",0.12,IF(N93="LST-OO",0.12,IF(N93="LLT-OO",0.12,IF(N93="LMT-OO",0.12,IF(N93="HST",0.07,IF(N93="HLT",0.07)))))))))</f>
        <v>0</v>
      </c>
      <c r="M93" s="33" t="str">
        <f aca="false">IF(ISBLANK(N93),"",IF(N93="HST",J93+K93*((I93+H93)/2),IF(N93="HLT",J93+K93*((I93+H93)/2),J93+K93*LN((I93+H93)/2))))</f>
        <v/>
      </c>
      <c r="N93" s="31"/>
      <c r="O93" s="31"/>
      <c r="P93" s="34" t="n">
        <f aca="false">IF($H$3="US",IF(LEFT(N93,1)="S",IF(O93&lt;=4000,1,IF(O93&gt;4000,0.79+(6*O93/100000))),IF(LEFT(N93,1)="L",IF(O93&lt;=200,1,IF(O93&gt;200,1.005+(4.5526*O93/100000))),IF(LEFT(N93,1)="H",1))),IF($H$3="SI",IF(LEFT(N93,1)="S",IF(O93&lt;=1219.51,1,IF(O93&gt;1219.51,0.79+(6*(O93*3.28)/100000))),IF(LEFT(N93,1)="L",IF(O93&lt;=60.98,1,IF(O93&gt;60.98,1.005+(4.5526*(O93*3.28)/100000))),IF(LEFT(N93,1)="H",1)))))</f>
        <v>0</v>
      </c>
      <c r="Q93" s="35"/>
      <c r="R93" s="36" t="str">
        <f aca="false">IF(AF93&lt;0,0,IF($AD93=0,"Review",IF($H$3="US",(($H93-$I93-0.066667*($G93))/($G93*$M93)-($L93*$Q93))*$P93,(($H93-$I93-0.066667*($G93))/($G93*$M93)-($L93/8.696*$Q93))*$P93*37)))</f>
        <v>Review</v>
      </c>
      <c r="S93" s="37" t="str">
        <f aca="false">IF(R93="Review","",IF(R93=0,"",(SQRT(SUMSQ((5),(100*1.4/(H93-I93)),(100*IF($E$3="US",0.1,0.1*37)/R93)))/100)*R93))</f>
        <v/>
      </c>
      <c r="T93" s="38" t="str">
        <f aca="false">IF(R93="Review","",IF(R93=0,"",S93/R93))</f>
        <v/>
      </c>
      <c r="U93" s="39" t="n">
        <v>0.1814</v>
      </c>
      <c r="V93" s="40" t="n">
        <v>0.00096</v>
      </c>
      <c r="W93" s="41" t="e">
        <f aca="false">U93*G93</f>
        <v>#VALUE!</v>
      </c>
      <c r="X93" s="41" t="e">
        <f aca="false">EXP(-W93)</f>
        <v>#VALUE!</v>
      </c>
      <c r="Y93" s="41" t="e">
        <f aca="false">1-X93</f>
        <v>#VALUE!</v>
      </c>
      <c r="Z93" s="41" t="e">
        <f aca="false">1-(Y93/W93)</f>
        <v>#VALUE!</v>
      </c>
      <c r="AA93" s="41" t="e">
        <f aca="false">(R93*U93*V93)/Z93</f>
        <v>#VALUE!</v>
      </c>
      <c r="AB93" s="40" t="n">
        <v>0.01887</v>
      </c>
      <c r="AC93" s="42" t="s">
        <v>50</v>
      </c>
      <c r="AD93" s="43" t="b">
        <f aca="false">AND(NOT(ISBLANK(D93)),NOT(ISBLANK(F93)),NOT(ISBLANK(H93)),NOT(ISBLANK(I93)),NOT(ISBLANK(O93)),NOT(ISBLANK(Q93)),Q93&gt;=0,O93&gt;=0,H93&gt;=0,I93&gt;=0,G93&gt;0)</f>
        <v>0</v>
      </c>
      <c r="AE93" s="42" t="s">
        <v>51</v>
      </c>
      <c r="AF93" s="44" t="str">
        <f aca="false">IF($AD93=0,"Review",IF($H$3="US",(($H93-$I93-0.066667*($G93))/($G93*$M93)-($L93*$Q93))*$P93,(($H93-$I93-0.066667*($G93))/($G93*$M93)-($L93/8.696*$Q93))*$P93*37))</f>
        <v>Review</v>
      </c>
      <c r="AG93" s="45" t="str">
        <f aca="false">IF($AD93=0,"Review",IF($H$3="US",AA93/AB93*0.105*37,AA93/AB93))</f>
        <v>Review</v>
      </c>
      <c r="AH93" s="46" t="str">
        <f aca="false">IF($AD93=0,"",IF($H$3="US",AG93/60/60,AG93/24/60/60))</f>
        <v/>
      </c>
      <c r="AI93" s="47" t="str">
        <f aca="false">IF($AD93=0,"",IF($H$3="US",AA93/AB93*37/24/60/60,AA93/AB93/24/60/60))</f>
        <v/>
      </c>
      <c r="AJ93" s="48" t="str">
        <f aca="false">IF(AD93=0,"",IF(AF93=0,"",S93/R93))</f>
        <v/>
      </c>
      <c r="AK93" s="49" t="str">
        <f aca="false">IF(AD93=1,5%,"")</f>
        <v/>
      </c>
      <c r="AL93" s="49" t="str">
        <f aca="false">IF(AD93=1,(100*1.4)/(H93-I93)/100,"")</f>
        <v/>
      </c>
      <c r="AM93" s="49" t="str">
        <f aca="false">IF(AD93=1,IF(G93&gt;0,IF($H$3="US",0.1/AF93,(0.1*37)/AF93),0.1),"")</f>
        <v/>
      </c>
      <c r="AN93" s="49" t="str">
        <f aca="false">IF(AD93=1,SQRT(AK93*AK93+AL93*AL93+AM93*AM93),"")</f>
        <v/>
      </c>
      <c r="AO93" s="55"/>
    </row>
    <row r="94" customFormat="false" ht="19.35" hidden="false" customHeight="false" outlineLevel="0" collapsed="false">
      <c r="A94" s="26"/>
      <c r="B94" s="26"/>
      <c r="C94" s="27"/>
      <c r="D94" s="28"/>
      <c r="E94" s="27"/>
      <c r="F94" s="28"/>
      <c r="G94" s="29" t="str">
        <f aca="false">IF(OR(ISBLANK(C94),ISBLANK(D94),ISBLANK(E94),ISBLANK(F94)),"",(E94+F94)-(C94+D94))</f>
        <v/>
      </c>
      <c r="H94" s="30"/>
      <c r="I94" s="31"/>
      <c r="J94" s="32" t="n">
        <f aca="false">IF(N94="SST",0.314473,IF(N94="SLT",0.031243,IF(N94="LST",0.124228,IF(N94="LLT",0.010189,IF(N94="LST-OO",0.074671,IF(N94="LLT-OO",0.011965,IF(N94="LMT-OO",0.013497,IF(N94="HST",7.2954,IF(N94="HLT",0.60795)))))))))</f>
        <v>0</v>
      </c>
      <c r="K94" s="32" t="n">
        <f aca="false">IF(N94="SST",0.260619,IF(N94="SLT",0.02188,IF(N94="LST",0.040676,IF(N94="LLT",0.003372,IF(N94="LST-OO",0.037557,IF(N94="LLT-OO",0.002079,IF(N94="LMT-OO",0.012499,IF(N94="HST",0.004293,IF(N94="HLT",0.0003578)))))))))</f>
        <v>0</v>
      </c>
      <c r="L94" s="29" t="n">
        <f aca="false">IF(N94="SST",0.087,IF(N94="SLT",0.087,IF(N94="LST",0.12,IF(N94="LLT",0.12,IF(N94="LST-OO",0.12,IF(N94="LLT-OO",0.12,IF(N94="LMT-OO",0.12,IF(N94="HST",0.07,IF(N94="HLT",0.07)))))))))</f>
        <v>0</v>
      </c>
      <c r="M94" s="33" t="str">
        <f aca="false">IF(ISBLANK(N94),"",IF(N94="HST",J94+K94*((I94+H94)/2),IF(N94="HLT",J94+K94*((I94+H94)/2),J94+K94*LN((I94+H94)/2))))</f>
        <v/>
      </c>
      <c r="N94" s="31"/>
      <c r="O94" s="31"/>
      <c r="P94" s="34" t="n">
        <f aca="false">IF($H$3="US",IF(LEFT(N94,1)="S",IF(O94&lt;=4000,1,IF(O94&gt;4000,0.79+(6*O94/100000))),IF(LEFT(N94,1)="L",IF(O94&lt;=200,1,IF(O94&gt;200,1.005+(4.5526*O94/100000))),IF(LEFT(N94,1)="H",1))),IF($H$3="SI",IF(LEFT(N94,1)="S",IF(O94&lt;=1219.51,1,IF(O94&gt;1219.51,0.79+(6*(O94*3.28)/100000))),IF(LEFT(N94,1)="L",IF(O94&lt;=60.98,1,IF(O94&gt;60.98,1.005+(4.5526*(O94*3.28)/100000))),IF(LEFT(N94,1)="H",1)))))</f>
        <v>0</v>
      </c>
      <c r="Q94" s="35"/>
      <c r="R94" s="36" t="str">
        <f aca="false">IF(AF94&lt;0,0,IF($AD94=0,"Review",IF($H$3="US",(($H94-$I94-0.066667*($G94))/($G94*$M94)-($L94*$Q94))*$P94,(($H94-$I94-0.066667*($G94))/($G94*$M94)-($L94/8.696*$Q94))*$P94*37)))</f>
        <v>Review</v>
      </c>
      <c r="S94" s="37" t="str">
        <f aca="false">IF(R94="Review","",IF(R94=0,"",(SQRT(SUMSQ((5),(100*1.4/(H94-I94)),(100*IF($E$3="US",0.1,0.1*37)/R94)))/100)*R94))</f>
        <v/>
      </c>
      <c r="T94" s="38" t="str">
        <f aca="false">IF(R94="Review","",IF(R94=0,"",S94/R94))</f>
        <v/>
      </c>
      <c r="U94" s="39" t="n">
        <v>0.1814</v>
      </c>
      <c r="V94" s="40" t="n">
        <v>0.00096</v>
      </c>
      <c r="W94" s="41" t="e">
        <f aca="false">U94*G94</f>
        <v>#VALUE!</v>
      </c>
      <c r="X94" s="41" t="e">
        <f aca="false">EXP(-W94)</f>
        <v>#VALUE!</v>
      </c>
      <c r="Y94" s="41" t="e">
        <f aca="false">1-X94</f>
        <v>#VALUE!</v>
      </c>
      <c r="Z94" s="41" t="e">
        <f aca="false">1-(Y94/W94)</f>
        <v>#VALUE!</v>
      </c>
      <c r="AA94" s="41" t="e">
        <f aca="false">(R94*U94*V94)/Z94</f>
        <v>#VALUE!</v>
      </c>
      <c r="AB94" s="40" t="n">
        <v>0.01887</v>
      </c>
      <c r="AC94" s="42" t="s">
        <v>50</v>
      </c>
      <c r="AD94" s="43" t="b">
        <f aca="false">AND(NOT(ISBLANK(D94)),NOT(ISBLANK(F94)),NOT(ISBLANK(H94)),NOT(ISBLANK(I94)),NOT(ISBLANK(O94)),NOT(ISBLANK(Q94)),Q94&gt;=0,O94&gt;=0,H94&gt;=0,I94&gt;=0,G94&gt;0)</f>
        <v>0</v>
      </c>
      <c r="AE94" s="42" t="s">
        <v>51</v>
      </c>
      <c r="AF94" s="44" t="str">
        <f aca="false">IF($AD94=0,"Review",IF($H$3="US",(($H94-$I94-0.066667*($G94))/($G94*$M94)-($L94*$Q94))*$P94,(($H94-$I94-0.066667*($G94))/($G94*$M94)-($L94/8.696*$Q94))*$P94*37))</f>
        <v>Review</v>
      </c>
      <c r="AG94" s="45" t="str">
        <f aca="false">IF($AD94=0,"Review",IF($H$3="US",AA94/AB94*0.105*37,AA94/AB94))</f>
        <v>Review</v>
      </c>
      <c r="AH94" s="46" t="str">
        <f aca="false">IF($AD94=0,"",IF($H$3="US",AG94/60/60,AG94/24/60/60))</f>
        <v/>
      </c>
      <c r="AI94" s="47" t="str">
        <f aca="false">IF($AD94=0,"",IF($H$3="US",AA94/AB94*37/24/60/60,AA94/AB94/24/60/60))</f>
        <v/>
      </c>
      <c r="AJ94" s="48" t="str">
        <f aca="false">IF(AD94=0,"",IF(AF94=0,"",S94/R94))</f>
        <v/>
      </c>
      <c r="AK94" s="49" t="str">
        <f aca="false">IF(AD94=1,5%,"")</f>
        <v/>
      </c>
      <c r="AL94" s="49" t="str">
        <f aca="false">IF(AD94=1,(100*1.4)/(H94-I94)/100,"")</f>
        <v/>
      </c>
      <c r="AM94" s="49" t="str">
        <f aca="false">IF(AD94=1,IF(G94&gt;0,IF($H$3="US",0.1/AF94,(0.1*37)/AF94),0.1),"")</f>
        <v/>
      </c>
      <c r="AN94" s="49" t="str">
        <f aca="false">IF(AD94=1,SQRT(AK94*AK94+AL94*AL94+AM94*AM94),"")</f>
        <v/>
      </c>
      <c r="AO94" s="55"/>
    </row>
    <row r="95" customFormat="false" ht="19.35" hidden="false" customHeight="false" outlineLevel="0" collapsed="false">
      <c r="A95" s="26"/>
      <c r="B95" s="26"/>
      <c r="C95" s="27"/>
      <c r="D95" s="28"/>
      <c r="E95" s="27"/>
      <c r="F95" s="28"/>
      <c r="G95" s="29" t="str">
        <f aca="false">IF(OR(ISBLANK(C95),ISBLANK(D95),ISBLANK(E95),ISBLANK(F95)),"",(E95+F95)-(C95+D95))</f>
        <v/>
      </c>
      <c r="H95" s="30"/>
      <c r="I95" s="31"/>
      <c r="J95" s="32" t="n">
        <f aca="false">IF(N95="SST",0.314473,IF(N95="SLT",0.031243,IF(N95="LST",0.124228,IF(N95="LLT",0.010189,IF(N95="LST-OO",0.074671,IF(N95="LLT-OO",0.011965,IF(N95="LMT-OO",0.013497,IF(N95="HST",7.2954,IF(N95="HLT",0.60795)))))))))</f>
        <v>0</v>
      </c>
      <c r="K95" s="32" t="n">
        <f aca="false">IF(N95="SST",0.260619,IF(N95="SLT",0.02188,IF(N95="LST",0.040676,IF(N95="LLT",0.003372,IF(N95="LST-OO",0.037557,IF(N95="LLT-OO",0.002079,IF(N95="LMT-OO",0.012499,IF(N95="HST",0.004293,IF(N95="HLT",0.0003578)))))))))</f>
        <v>0</v>
      </c>
      <c r="L95" s="29" t="n">
        <f aca="false">IF(N95="SST",0.087,IF(N95="SLT",0.087,IF(N95="LST",0.12,IF(N95="LLT",0.12,IF(N95="LST-OO",0.12,IF(N95="LLT-OO",0.12,IF(N95="LMT-OO",0.12,IF(N95="HST",0.07,IF(N95="HLT",0.07)))))))))</f>
        <v>0</v>
      </c>
      <c r="M95" s="33" t="str">
        <f aca="false">IF(ISBLANK(N95),"",IF(N95="HST",J95+K95*((I95+H95)/2),IF(N95="HLT",J95+K95*((I95+H95)/2),J95+K95*LN((I95+H95)/2))))</f>
        <v/>
      </c>
      <c r="N95" s="31"/>
      <c r="O95" s="31"/>
      <c r="P95" s="34" t="n">
        <f aca="false">IF($H$3="US",IF(LEFT(N95,1)="S",IF(O95&lt;=4000,1,IF(O95&gt;4000,0.79+(6*O95/100000))),IF(LEFT(N95,1)="L",IF(O95&lt;=200,1,IF(O95&gt;200,1.005+(4.5526*O95/100000))),IF(LEFT(N95,1)="H",1))),IF($H$3="SI",IF(LEFT(N95,1)="S",IF(O95&lt;=1219.51,1,IF(O95&gt;1219.51,0.79+(6*(O95*3.28)/100000))),IF(LEFT(N95,1)="L",IF(O95&lt;=60.98,1,IF(O95&gt;60.98,1.005+(4.5526*(O95*3.28)/100000))),IF(LEFT(N95,1)="H",1)))))</f>
        <v>0</v>
      </c>
      <c r="Q95" s="35"/>
      <c r="R95" s="36" t="str">
        <f aca="false">IF(AF95&lt;0,0,IF($AD95=0,"Review",IF($H$3="US",(($H95-$I95-0.066667*($G95))/($G95*$M95)-($L95*$Q95))*$P95,(($H95-$I95-0.066667*($G95))/($G95*$M95)-($L95/8.696*$Q95))*$P95*37)))</f>
        <v>Review</v>
      </c>
      <c r="S95" s="37" t="str">
        <f aca="false">IF(R95="Review","",IF(R95=0,"",(SQRT(SUMSQ((5),(100*1.4/(H95-I95)),(100*IF($E$3="US",0.1,0.1*37)/R95)))/100)*R95))</f>
        <v/>
      </c>
      <c r="T95" s="38" t="str">
        <f aca="false">IF(R95="Review","",IF(R95=0,"",S95/R95))</f>
        <v/>
      </c>
      <c r="U95" s="39" t="n">
        <v>0.1814</v>
      </c>
      <c r="V95" s="40" t="n">
        <v>0.00096</v>
      </c>
      <c r="W95" s="41" t="e">
        <f aca="false">U95*G95</f>
        <v>#VALUE!</v>
      </c>
      <c r="X95" s="41" t="e">
        <f aca="false">EXP(-W95)</f>
        <v>#VALUE!</v>
      </c>
      <c r="Y95" s="41" t="e">
        <f aca="false">1-X95</f>
        <v>#VALUE!</v>
      </c>
      <c r="Z95" s="41" t="e">
        <f aca="false">1-(Y95/W95)</f>
        <v>#VALUE!</v>
      </c>
      <c r="AA95" s="41" t="e">
        <f aca="false">(R95*U95*V95)/Z95</f>
        <v>#VALUE!</v>
      </c>
      <c r="AB95" s="40" t="n">
        <v>0.01887</v>
      </c>
      <c r="AC95" s="42" t="s">
        <v>50</v>
      </c>
      <c r="AD95" s="43" t="b">
        <f aca="false">AND(NOT(ISBLANK(D95)),NOT(ISBLANK(F95)),NOT(ISBLANK(H95)),NOT(ISBLANK(I95)),NOT(ISBLANK(O95)),NOT(ISBLANK(Q95)),Q95&gt;=0,O95&gt;=0,H95&gt;=0,I95&gt;=0,G95&gt;0)</f>
        <v>0</v>
      </c>
      <c r="AE95" s="42" t="s">
        <v>51</v>
      </c>
      <c r="AF95" s="44" t="str">
        <f aca="false">IF($AD95=0,"Review",IF($H$3="US",(($H95-$I95-0.066667*($G95))/($G95*$M95)-($L95*$Q95))*$P95,(($H95-$I95-0.066667*($G95))/($G95*$M95)-($L95/8.696*$Q95))*$P95*37))</f>
        <v>Review</v>
      </c>
      <c r="AG95" s="45" t="str">
        <f aca="false">IF($AD95=0,"Review",IF($H$3="US",AA95/AB95*0.105*37,AA95/AB95))</f>
        <v>Review</v>
      </c>
      <c r="AH95" s="46" t="str">
        <f aca="false">IF($AD95=0,"",IF($H$3="US",AG95/60/60,AG95/24/60/60))</f>
        <v/>
      </c>
      <c r="AI95" s="47" t="str">
        <f aca="false">IF($AD95=0,"",IF($H$3="US",AA95/AB95*37/24/60/60,AA95/AB95/24/60/60))</f>
        <v/>
      </c>
      <c r="AJ95" s="48" t="str">
        <f aca="false">IF(AD95=0,"",IF(AF95=0,"",S95/R95))</f>
        <v/>
      </c>
      <c r="AK95" s="49" t="str">
        <f aca="false">IF(AD95=1,5%,"")</f>
        <v/>
      </c>
      <c r="AL95" s="49" t="str">
        <f aca="false">IF(AD95=1,(100*1.4)/(H95-I95)/100,"")</f>
        <v/>
      </c>
      <c r="AM95" s="49" t="str">
        <f aca="false">IF(AD95=1,IF(G95&gt;0,IF($H$3="US",0.1/AF95,(0.1*37)/AF95),0.1),"")</f>
        <v/>
      </c>
      <c r="AN95" s="49" t="str">
        <f aca="false">IF(AD95=1,SQRT(AK95*AK95+AL95*AL95+AM95*AM95),"")</f>
        <v/>
      </c>
      <c r="AO95" s="55"/>
    </row>
    <row r="96" customFormat="false" ht="19.35" hidden="false" customHeight="false" outlineLevel="0" collapsed="false">
      <c r="A96" s="26"/>
      <c r="B96" s="26"/>
      <c r="C96" s="27"/>
      <c r="D96" s="28"/>
      <c r="E96" s="27"/>
      <c r="F96" s="28"/>
      <c r="G96" s="29" t="str">
        <f aca="false">IF(OR(ISBLANK(C96),ISBLANK(D96),ISBLANK(E96),ISBLANK(F96)),"",(E96+F96)-(C96+D96))</f>
        <v/>
      </c>
      <c r="H96" s="30"/>
      <c r="I96" s="31"/>
      <c r="J96" s="32" t="n">
        <f aca="false">IF(N96="SST",0.314473,IF(N96="SLT",0.031243,IF(N96="LST",0.124228,IF(N96="LLT",0.010189,IF(N96="LST-OO",0.074671,IF(N96="LLT-OO",0.011965,IF(N96="LMT-OO",0.013497,IF(N96="HST",7.2954,IF(N96="HLT",0.60795)))))))))</f>
        <v>0</v>
      </c>
      <c r="K96" s="32" t="n">
        <f aca="false">IF(N96="SST",0.260619,IF(N96="SLT",0.02188,IF(N96="LST",0.040676,IF(N96="LLT",0.003372,IF(N96="LST-OO",0.037557,IF(N96="LLT-OO",0.002079,IF(N96="LMT-OO",0.012499,IF(N96="HST",0.004293,IF(N96="HLT",0.0003578)))))))))</f>
        <v>0</v>
      </c>
      <c r="L96" s="29" t="n">
        <f aca="false">IF(N96="SST",0.087,IF(N96="SLT",0.087,IF(N96="LST",0.12,IF(N96="LLT",0.12,IF(N96="LST-OO",0.12,IF(N96="LLT-OO",0.12,IF(N96="LMT-OO",0.12,IF(N96="HST",0.07,IF(N96="HLT",0.07)))))))))</f>
        <v>0</v>
      </c>
      <c r="M96" s="33" t="str">
        <f aca="false">IF(ISBLANK(N96),"",IF(N96="HST",J96+K96*((I96+H96)/2),IF(N96="HLT",J96+K96*((I96+H96)/2),J96+K96*LN((I96+H96)/2))))</f>
        <v/>
      </c>
      <c r="N96" s="31"/>
      <c r="O96" s="31"/>
      <c r="P96" s="34" t="n">
        <f aca="false">IF($H$3="US",IF(LEFT(N96,1)="S",IF(O96&lt;=4000,1,IF(O96&gt;4000,0.79+(6*O96/100000))),IF(LEFT(N96,1)="L",IF(O96&lt;=200,1,IF(O96&gt;200,1.005+(4.5526*O96/100000))),IF(LEFT(N96,1)="H",1))),IF($H$3="SI",IF(LEFT(N96,1)="S",IF(O96&lt;=1219.51,1,IF(O96&gt;1219.51,0.79+(6*(O96*3.28)/100000))),IF(LEFT(N96,1)="L",IF(O96&lt;=60.98,1,IF(O96&gt;60.98,1.005+(4.5526*(O96*3.28)/100000))),IF(LEFT(N96,1)="H",1)))))</f>
        <v>0</v>
      </c>
      <c r="Q96" s="35"/>
      <c r="R96" s="36" t="str">
        <f aca="false">IF(AF96&lt;0,0,IF($AD96=0,"Review",IF($H$3="US",(($H96-$I96-0.066667*($G96))/($G96*$M96)-($L96*$Q96))*$P96,(($H96-$I96-0.066667*($G96))/($G96*$M96)-($L96/8.696*$Q96))*$P96*37)))</f>
        <v>Review</v>
      </c>
      <c r="S96" s="37" t="str">
        <f aca="false">IF(R96="Review","",IF(R96=0,"",(SQRT(SUMSQ((5),(100*1.4/(H96-I96)),(100*IF($E$3="US",0.1,0.1*37)/R96)))/100)*R96))</f>
        <v/>
      </c>
      <c r="T96" s="38" t="str">
        <f aca="false">IF(R96="Review","",IF(R96=0,"",S96/R96))</f>
        <v/>
      </c>
      <c r="U96" s="39" t="n">
        <v>0.1814</v>
      </c>
      <c r="V96" s="40" t="n">
        <v>0.00096</v>
      </c>
      <c r="W96" s="41" t="e">
        <f aca="false">U96*G96</f>
        <v>#VALUE!</v>
      </c>
      <c r="X96" s="41" t="e">
        <f aca="false">EXP(-W96)</f>
        <v>#VALUE!</v>
      </c>
      <c r="Y96" s="41" t="e">
        <f aca="false">1-X96</f>
        <v>#VALUE!</v>
      </c>
      <c r="Z96" s="41" t="e">
        <f aca="false">1-(Y96/W96)</f>
        <v>#VALUE!</v>
      </c>
      <c r="AA96" s="41" t="e">
        <f aca="false">(R96*U96*V96)/Z96</f>
        <v>#VALUE!</v>
      </c>
      <c r="AB96" s="40" t="n">
        <v>0.01887</v>
      </c>
      <c r="AC96" s="42" t="s">
        <v>50</v>
      </c>
      <c r="AD96" s="43" t="b">
        <f aca="false">AND(NOT(ISBLANK(D96)),NOT(ISBLANK(F96)),NOT(ISBLANK(H96)),NOT(ISBLANK(I96)),NOT(ISBLANK(O96)),NOT(ISBLANK(Q96)),Q96&gt;=0,O96&gt;=0,H96&gt;=0,I96&gt;=0,G96&gt;0)</f>
        <v>0</v>
      </c>
      <c r="AE96" s="42" t="s">
        <v>51</v>
      </c>
      <c r="AF96" s="44" t="str">
        <f aca="false">IF($AD96=0,"Review",IF($H$3="US",(($H96-$I96-0.066667*($G96))/($G96*$M96)-($L96*$Q96))*$P96,(($H96-$I96-0.066667*($G96))/($G96*$M96)-($L96/8.696*$Q96))*$P96*37))</f>
        <v>Review</v>
      </c>
      <c r="AG96" s="45" t="str">
        <f aca="false">IF($AD96=0,"Review",IF($H$3="US",AA96/AB96*0.105*37,AA96/AB96))</f>
        <v>Review</v>
      </c>
      <c r="AH96" s="46" t="str">
        <f aca="false">IF($AD96=0,"",IF($H$3="US",AG96/60/60,AG96/24/60/60))</f>
        <v/>
      </c>
      <c r="AI96" s="47" t="str">
        <f aca="false">IF($AD96=0,"",IF($H$3="US",AA96/AB96*37/24/60/60,AA96/AB96/24/60/60))</f>
        <v/>
      </c>
      <c r="AJ96" s="48" t="str">
        <f aca="false">IF(AD96=0,"",IF(AF96=0,"",S96/R96))</f>
        <v/>
      </c>
      <c r="AK96" s="49" t="str">
        <f aca="false">IF(AD96=1,5%,"")</f>
        <v/>
      </c>
      <c r="AL96" s="49" t="str">
        <f aca="false">IF(AD96=1,(100*1.4)/(H96-I96)/100,"")</f>
        <v/>
      </c>
      <c r="AM96" s="49" t="str">
        <f aca="false">IF(AD96=1,IF(G96&gt;0,IF($H$3="US",0.1/AF96,(0.1*37)/AF96),0.1),"")</f>
        <v/>
      </c>
      <c r="AN96" s="49" t="str">
        <f aca="false">IF(AD96=1,SQRT(AK96*AK96+AL96*AL96+AM96*AM96),"")</f>
        <v/>
      </c>
      <c r="AO96" s="55"/>
    </row>
    <row r="97" customFormat="false" ht="19.35" hidden="false" customHeight="false" outlineLevel="0" collapsed="false">
      <c r="A97" s="26"/>
      <c r="B97" s="26"/>
      <c r="C97" s="27"/>
      <c r="D97" s="28"/>
      <c r="E97" s="27"/>
      <c r="F97" s="28"/>
      <c r="G97" s="29" t="str">
        <f aca="false">IF(OR(ISBLANK(C97),ISBLANK(D97),ISBLANK(E97),ISBLANK(F97)),"",(E97+F97)-(C97+D97))</f>
        <v/>
      </c>
      <c r="H97" s="30"/>
      <c r="I97" s="31"/>
      <c r="J97" s="32" t="n">
        <f aca="false">IF(N97="SST",0.314473,IF(N97="SLT",0.031243,IF(N97="LST",0.124228,IF(N97="LLT",0.010189,IF(N97="LST-OO",0.074671,IF(N97="LLT-OO",0.011965,IF(N97="LMT-OO",0.013497,IF(N97="HST",7.2954,IF(N97="HLT",0.60795)))))))))</f>
        <v>0</v>
      </c>
      <c r="K97" s="32" t="n">
        <f aca="false">IF(N97="SST",0.260619,IF(N97="SLT",0.02188,IF(N97="LST",0.040676,IF(N97="LLT",0.003372,IF(N97="LST-OO",0.037557,IF(N97="LLT-OO",0.002079,IF(N97="LMT-OO",0.012499,IF(N97="HST",0.004293,IF(N97="HLT",0.0003578)))))))))</f>
        <v>0</v>
      </c>
      <c r="L97" s="29" t="n">
        <f aca="false">IF(N97="SST",0.087,IF(N97="SLT",0.087,IF(N97="LST",0.12,IF(N97="LLT",0.12,IF(N97="LST-OO",0.12,IF(N97="LLT-OO",0.12,IF(N97="LMT-OO",0.12,IF(N97="HST",0.07,IF(N97="HLT",0.07)))))))))</f>
        <v>0</v>
      </c>
      <c r="M97" s="33" t="str">
        <f aca="false">IF(ISBLANK(N97),"",IF(N97="HST",J97+K97*((I97+H97)/2),IF(N97="HLT",J97+K97*((I97+H97)/2),J97+K97*LN((I97+H97)/2))))</f>
        <v/>
      </c>
      <c r="N97" s="31"/>
      <c r="O97" s="31"/>
      <c r="P97" s="34" t="n">
        <f aca="false">IF($H$3="US",IF(LEFT(N97,1)="S",IF(O97&lt;=4000,1,IF(O97&gt;4000,0.79+(6*O97/100000))),IF(LEFT(N97,1)="L",IF(O97&lt;=200,1,IF(O97&gt;200,1.005+(4.5526*O97/100000))),IF(LEFT(N97,1)="H",1))),IF($H$3="SI",IF(LEFT(N97,1)="S",IF(O97&lt;=1219.51,1,IF(O97&gt;1219.51,0.79+(6*(O97*3.28)/100000))),IF(LEFT(N97,1)="L",IF(O97&lt;=60.98,1,IF(O97&gt;60.98,1.005+(4.5526*(O97*3.28)/100000))),IF(LEFT(N97,1)="H",1)))))</f>
        <v>0</v>
      </c>
      <c r="Q97" s="35"/>
      <c r="R97" s="36" t="str">
        <f aca="false">IF(AF97&lt;0,0,IF($AD97=0,"Review",IF($H$3="US",(($H97-$I97-0.066667*($G97))/($G97*$M97)-($L97*$Q97))*$P97,(($H97-$I97-0.066667*($G97))/($G97*$M97)-($L97/8.696*$Q97))*$P97*37)))</f>
        <v>Review</v>
      </c>
      <c r="S97" s="37" t="str">
        <f aca="false">IF(R97="Review","",IF(R97=0,"",(SQRT(SUMSQ((5),(100*1.4/(H97-I97)),(100*IF($E$3="US",0.1,0.1*37)/R97)))/100)*R97))</f>
        <v/>
      </c>
      <c r="T97" s="38" t="str">
        <f aca="false">IF(R97="Review","",IF(R97=0,"",S97/R97))</f>
        <v/>
      </c>
      <c r="U97" s="39" t="n">
        <v>0.1814</v>
      </c>
      <c r="V97" s="40" t="n">
        <v>0.00096</v>
      </c>
      <c r="W97" s="41" t="e">
        <f aca="false">U97*G97</f>
        <v>#VALUE!</v>
      </c>
      <c r="X97" s="41" t="e">
        <f aca="false">EXP(-W97)</f>
        <v>#VALUE!</v>
      </c>
      <c r="Y97" s="41" t="e">
        <f aca="false">1-X97</f>
        <v>#VALUE!</v>
      </c>
      <c r="Z97" s="41" t="e">
        <f aca="false">1-(Y97/W97)</f>
        <v>#VALUE!</v>
      </c>
      <c r="AA97" s="41" t="e">
        <f aca="false">(R97*U97*V97)/Z97</f>
        <v>#VALUE!</v>
      </c>
      <c r="AB97" s="40" t="n">
        <v>0.01887</v>
      </c>
      <c r="AC97" s="42" t="s">
        <v>50</v>
      </c>
      <c r="AD97" s="43" t="b">
        <f aca="false">AND(NOT(ISBLANK(D97)),NOT(ISBLANK(F97)),NOT(ISBLANK(H97)),NOT(ISBLANK(I97)),NOT(ISBLANK(O97)),NOT(ISBLANK(Q97)),Q97&gt;=0,O97&gt;=0,H97&gt;=0,I97&gt;=0,G97&gt;0)</f>
        <v>0</v>
      </c>
      <c r="AE97" s="42" t="s">
        <v>51</v>
      </c>
      <c r="AF97" s="44" t="str">
        <f aca="false">IF($AD97=0,"Review",IF($H$3="US",(($H97-$I97-0.066667*($G97))/($G97*$M97)-($L97*$Q97))*$P97,(($H97-$I97-0.066667*($G97))/($G97*$M97)-($L97/8.696*$Q97))*$P97*37))</f>
        <v>Review</v>
      </c>
      <c r="AG97" s="45" t="str">
        <f aca="false">IF($AD97=0,"Review",IF($H$3="US",AA97/AB97*0.105*37,AA97/AB97))</f>
        <v>Review</v>
      </c>
      <c r="AH97" s="46" t="str">
        <f aca="false">IF($AD97=0,"",IF($H$3="US",AG97/60/60,AG97/24/60/60))</f>
        <v/>
      </c>
      <c r="AI97" s="47" t="str">
        <f aca="false">IF($AD97=0,"",IF($H$3="US",AA97/AB97*37/24/60/60,AA97/AB97/24/60/60))</f>
        <v/>
      </c>
      <c r="AJ97" s="48" t="str">
        <f aca="false">IF(AD97=0,"",IF(AF97=0,"",S97/R97))</f>
        <v/>
      </c>
      <c r="AK97" s="49" t="str">
        <f aca="false">IF(AD97=1,5%,"")</f>
        <v/>
      </c>
      <c r="AL97" s="49" t="str">
        <f aca="false">IF(AD97=1,(100*1.4)/(H97-I97)/100,"")</f>
        <v/>
      </c>
      <c r="AM97" s="49" t="str">
        <f aca="false">IF(AD97=1,IF(G97&gt;0,IF($H$3="US",0.1/AF97,(0.1*37)/AF97),0.1),"")</f>
        <v/>
      </c>
      <c r="AN97" s="49" t="str">
        <f aca="false">IF(AD97=1,SQRT(AK97*AK97+AL97*AL97+AM97*AM97),"")</f>
        <v/>
      </c>
      <c r="AO97" s="55"/>
    </row>
    <row r="98" customFormat="false" ht="19.35" hidden="false" customHeight="false" outlineLevel="0" collapsed="false">
      <c r="A98" s="26"/>
      <c r="B98" s="26"/>
      <c r="C98" s="27"/>
      <c r="D98" s="28"/>
      <c r="E98" s="27"/>
      <c r="F98" s="28"/>
      <c r="G98" s="29" t="str">
        <f aca="false">IF(OR(ISBLANK(C98),ISBLANK(D98),ISBLANK(E98),ISBLANK(F98)),"",(E98+F98)-(C98+D98))</f>
        <v/>
      </c>
      <c r="H98" s="30"/>
      <c r="I98" s="31"/>
      <c r="J98" s="32" t="n">
        <f aca="false">IF(N98="SST",0.314473,IF(N98="SLT",0.031243,IF(N98="LST",0.124228,IF(N98="LLT",0.010189,IF(N98="LST-OO",0.074671,IF(N98="LLT-OO",0.011965,IF(N98="LMT-OO",0.013497,IF(N98="HST",7.2954,IF(N98="HLT",0.60795)))))))))</f>
        <v>0</v>
      </c>
      <c r="K98" s="32" t="n">
        <f aca="false">IF(N98="SST",0.260619,IF(N98="SLT",0.02188,IF(N98="LST",0.040676,IF(N98="LLT",0.003372,IF(N98="LST-OO",0.037557,IF(N98="LLT-OO",0.002079,IF(N98="LMT-OO",0.012499,IF(N98="HST",0.004293,IF(N98="HLT",0.0003578)))))))))</f>
        <v>0</v>
      </c>
      <c r="L98" s="29" t="n">
        <f aca="false">IF(N98="SST",0.087,IF(N98="SLT",0.087,IF(N98="LST",0.12,IF(N98="LLT",0.12,IF(N98="LST-OO",0.12,IF(N98="LLT-OO",0.12,IF(N98="LMT-OO",0.12,IF(N98="HST",0.07,IF(N98="HLT",0.07)))))))))</f>
        <v>0</v>
      </c>
      <c r="M98" s="33" t="str">
        <f aca="false">IF(ISBLANK(N98),"",IF(N98="HST",J98+K98*((I98+H98)/2),IF(N98="HLT",J98+K98*((I98+H98)/2),J98+K98*LN((I98+H98)/2))))</f>
        <v/>
      </c>
      <c r="N98" s="31"/>
      <c r="O98" s="31"/>
      <c r="P98" s="34" t="n">
        <f aca="false">IF($H$3="US",IF(LEFT(N98,1)="S",IF(O98&lt;=4000,1,IF(O98&gt;4000,0.79+(6*O98/100000))),IF(LEFT(N98,1)="L",IF(O98&lt;=200,1,IF(O98&gt;200,1.005+(4.5526*O98/100000))),IF(LEFT(N98,1)="H",1))),IF($H$3="SI",IF(LEFT(N98,1)="S",IF(O98&lt;=1219.51,1,IF(O98&gt;1219.51,0.79+(6*(O98*3.28)/100000))),IF(LEFT(N98,1)="L",IF(O98&lt;=60.98,1,IF(O98&gt;60.98,1.005+(4.5526*(O98*3.28)/100000))),IF(LEFT(N98,1)="H",1)))))</f>
        <v>0</v>
      </c>
      <c r="Q98" s="35"/>
      <c r="R98" s="36" t="str">
        <f aca="false">IF(AF98&lt;0,0,IF($AD98=0,"Review",IF($H$3="US",(($H98-$I98-0.066667*($G98))/($G98*$M98)-($L98*$Q98))*$P98,(($H98-$I98-0.066667*($G98))/($G98*$M98)-($L98/8.696*$Q98))*$P98*37)))</f>
        <v>Review</v>
      </c>
      <c r="S98" s="37" t="str">
        <f aca="false">IF(R98="Review","",IF(R98=0,"",(SQRT(SUMSQ((5),(100*1.4/(H98-I98)),(100*IF($E$3="US",0.1,0.1*37)/R98)))/100)*R98))</f>
        <v/>
      </c>
      <c r="T98" s="38" t="str">
        <f aca="false">IF(R98="Review","",IF(R98=0,"",S98/R98))</f>
        <v/>
      </c>
      <c r="U98" s="39" t="n">
        <v>0.1814</v>
      </c>
      <c r="V98" s="40" t="n">
        <v>0.00096</v>
      </c>
      <c r="W98" s="41" t="e">
        <f aca="false">U98*G98</f>
        <v>#VALUE!</v>
      </c>
      <c r="X98" s="41" t="e">
        <f aca="false">EXP(-W98)</f>
        <v>#VALUE!</v>
      </c>
      <c r="Y98" s="41" t="e">
        <f aca="false">1-X98</f>
        <v>#VALUE!</v>
      </c>
      <c r="Z98" s="41" t="e">
        <f aca="false">1-(Y98/W98)</f>
        <v>#VALUE!</v>
      </c>
      <c r="AA98" s="41" t="e">
        <f aca="false">(R98*U98*V98)/Z98</f>
        <v>#VALUE!</v>
      </c>
      <c r="AB98" s="40" t="n">
        <v>0.01887</v>
      </c>
      <c r="AC98" s="42" t="s">
        <v>50</v>
      </c>
      <c r="AD98" s="43" t="b">
        <f aca="false">AND(NOT(ISBLANK(D98)),NOT(ISBLANK(F98)),NOT(ISBLANK(H98)),NOT(ISBLANK(I98)),NOT(ISBLANK(O98)),NOT(ISBLANK(Q98)),Q98&gt;=0,O98&gt;=0,H98&gt;=0,I98&gt;=0,G98&gt;0)</f>
        <v>0</v>
      </c>
      <c r="AE98" s="42" t="s">
        <v>51</v>
      </c>
      <c r="AF98" s="44" t="str">
        <f aca="false">IF($AD98=0,"Review",IF($H$3="US",(($H98-$I98-0.066667*($G98))/($G98*$M98)-($L98*$Q98))*$P98,(($H98-$I98-0.066667*($G98))/($G98*$M98)-($L98/8.696*$Q98))*$P98*37))</f>
        <v>Review</v>
      </c>
      <c r="AG98" s="45" t="str">
        <f aca="false">IF($AD98=0,"Review",IF($H$3="US",AA98/AB98*0.105*37,AA98/AB98))</f>
        <v>Review</v>
      </c>
      <c r="AH98" s="46" t="str">
        <f aca="false">IF($AD98=0,"",IF($H$3="US",AG98/60/60,AG98/24/60/60))</f>
        <v/>
      </c>
      <c r="AI98" s="47" t="str">
        <f aca="false">IF($AD98=0,"",IF($H$3="US",AA98/AB98*37/24/60/60,AA98/AB98/24/60/60))</f>
        <v/>
      </c>
      <c r="AJ98" s="48" t="str">
        <f aca="false">IF(AD98=0,"",IF(AF98=0,"",S98/R98))</f>
        <v/>
      </c>
      <c r="AK98" s="49" t="str">
        <f aca="false">IF(AD98=1,5%,"")</f>
        <v/>
      </c>
      <c r="AL98" s="49" t="str">
        <f aca="false">IF(AD98=1,(100*1.4)/(H98-I98)/100,"")</f>
        <v/>
      </c>
      <c r="AM98" s="49" t="str">
        <f aca="false">IF(AD98=1,IF(G98&gt;0,IF($H$3="US",0.1/AF98,(0.1*37)/AF98),0.1),"")</f>
        <v/>
      </c>
      <c r="AN98" s="49" t="str">
        <f aca="false">IF(AD98=1,SQRT(AK98*AK98+AL98*AL98+AM98*AM98),"")</f>
        <v/>
      </c>
      <c r="AO98" s="55"/>
    </row>
    <row r="99" customFormat="false" ht="19.35" hidden="false" customHeight="false" outlineLevel="0" collapsed="false">
      <c r="A99" s="26"/>
      <c r="B99" s="26"/>
      <c r="C99" s="27"/>
      <c r="D99" s="28"/>
      <c r="E99" s="27"/>
      <c r="F99" s="28"/>
      <c r="G99" s="29" t="str">
        <f aca="false">IF(OR(ISBLANK(C99),ISBLANK(D99),ISBLANK(E99),ISBLANK(F99)),"",(E99+F99)-(C99+D99))</f>
        <v/>
      </c>
      <c r="H99" s="30"/>
      <c r="I99" s="31"/>
      <c r="J99" s="32" t="n">
        <f aca="false">IF(N99="SST",0.314473,IF(N99="SLT",0.031243,IF(N99="LST",0.124228,IF(N99="LLT",0.010189,IF(N99="LST-OO",0.074671,IF(N99="LLT-OO",0.011965,IF(N99="LMT-OO",0.013497,IF(N99="HST",7.2954,IF(N99="HLT",0.60795)))))))))</f>
        <v>0</v>
      </c>
      <c r="K99" s="32" t="n">
        <f aca="false">IF(N99="SST",0.260619,IF(N99="SLT",0.02188,IF(N99="LST",0.040676,IF(N99="LLT",0.003372,IF(N99="LST-OO",0.037557,IF(N99="LLT-OO",0.002079,IF(N99="LMT-OO",0.012499,IF(N99="HST",0.004293,IF(N99="HLT",0.0003578)))))))))</f>
        <v>0</v>
      </c>
      <c r="L99" s="29" t="n">
        <f aca="false">IF(N99="SST",0.087,IF(N99="SLT",0.087,IF(N99="LST",0.12,IF(N99="LLT",0.12,IF(N99="LST-OO",0.12,IF(N99="LLT-OO",0.12,IF(N99="LMT-OO",0.12,IF(N99="HST",0.07,IF(N99="HLT",0.07)))))))))</f>
        <v>0</v>
      </c>
      <c r="M99" s="33" t="str">
        <f aca="false">IF(ISBLANK(N99),"",IF(N99="HST",J99+K99*((I99+H99)/2),IF(N99="HLT",J99+K99*((I99+H99)/2),J99+K99*LN((I99+H99)/2))))</f>
        <v/>
      </c>
      <c r="N99" s="31"/>
      <c r="O99" s="31"/>
      <c r="P99" s="34" t="n">
        <f aca="false">IF($H$3="US",IF(LEFT(N99,1)="S",IF(O99&lt;=4000,1,IF(O99&gt;4000,0.79+(6*O99/100000))),IF(LEFT(N99,1)="L",IF(O99&lt;=200,1,IF(O99&gt;200,1.005+(4.5526*O99/100000))),IF(LEFT(N99,1)="H",1))),IF($H$3="SI",IF(LEFT(N99,1)="S",IF(O99&lt;=1219.51,1,IF(O99&gt;1219.51,0.79+(6*(O99*3.28)/100000))),IF(LEFT(N99,1)="L",IF(O99&lt;=60.98,1,IF(O99&gt;60.98,1.005+(4.5526*(O99*3.28)/100000))),IF(LEFT(N99,1)="H",1)))))</f>
        <v>0</v>
      </c>
      <c r="Q99" s="35"/>
      <c r="R99" s="36" t="str">
        <f aca="false">IF(AF99&lt;0,0,IF($AD99=0,"Review",IF($H$3="US",(($H99-$I99-0.066667*($G99))/($G99*$M99)-($L99*$Q99))*$P99,(($H99-$I99-0.066667*($G99))/($G99*$M99)-($L99/8.696*$Q99))*$P99*37)))</f>
        <v>Review</v>
      </c>
      <c r="S99" s="37" t="str">
        <f aca="false">IF(R99="Review","",IF(R99=0,"",(SQRT(SUMSQ((5),(100*1.4/(H99-I99)),(100*IF($E$3="US",0.1,0.1*37)/R99)))/100)*R99))</f>
        <v/>
      </c>
      <c r="T99" s="38" t="str">
        <f aca="false">IF(R99="Review","",IF(R99=0,"",S99/R99))</f>
        <v/>
      </c>
      <c r="U99" s="39" t="n">
        <v>0.1814</v>
      </c>
      <c r="V99" s="40" t="n">
        <v>0.00096</v>
      </c>
      <c r="W99" s="41" t="e">
        <f aca="false">U99*G99</f>
        <v>#VALUE!</v>
      </c>
      <c r="X99" s="41" t="e">
        <f aca="false">EXP(-W99)</f>
        <v>#VALUE!</v>
      </c>
      <c r="Y99" s="41" t="e">
        <f aca="false">1-X99</f>
        <v>#VALUE!</v>
      </c>
      <c r="Z99" s="41" t="e">
        <f aca="false">1-(Y99/W99)</f>
        <v>#VALUE!</v>
      </c>
      <c r="AA99" s="41" t="e">
        <f aca="false">(R99*U99*V99)/Z99</f>
        <v>#VALUE!</v>
      </c>
      <c r="AB99" s="40" t="n">
        <v>0.01887</v>
      </c>
      <c r="AC99" s="42" t="s">
        <v>50</v>
      </c>
      <c r="AD99" s="43" t="b">
        <f aca="false">AND(NOT(ISBLANK(D99)),NOT(ISBLANK(F99)),NOT(ISBLANK(H99)),NOT(ISBLANK(I99)),NOT(ISBLANK(O99)),NOT(ISBLANK(Q99)),Q99&gt;=0,O99&gt;=0,H99&gt;=0,I99&gt;=0,G99&gt;0)</f>
        <v>0</v>
      </c>
      <c r="AE99" s="42" t="s">
        <v>51</v>
      </c>
      <c r="AF99" s="44" t="str">
        <f aca="false">IF($AD99=0,"Review",IF($H$3="US",(($H99-$I99-0.066667*($G99))/($G99*$M99)-($L99*$Q99))*$P99,(($H99-$I99-0.066667*($G99))/($G99*$M99)-($L99/8.696*$Q99))*$P99*37))</f>
        <v>Review</v>
      </c>
      <c r="AG99" s="45" t="str">
        <f aca="false">IF($AD99=0,"Review",IF($H$3="US",AA99/AB99*0.105*37,AA99/AB99))</f>
        <v>Review</v>
      </c>
      <c r="AH99" s="46" t="str">
        <f aca="false">IF($AD99=0,"",IF($H$3="US",AG99/60/60,AG99/24/60/60))</f>
        <v/>
      </c>
      <c r="AI99" s="47" t="str">
        <f aca="false">IF($AD99=0,"",IF($H$3="US",AA99/AB99*37/24/60/60,AA99/AB99/24/60/60))</f>
        <v/>
      </c>
      <c r="AJ99" s="48" t="str">
        <f aca="false">IF(AD99=0,"",IF(AF99=0,"",S99/R99))</f>
        <v/>
      </c>
      <c r="AK99" s="49" t="str">
        <f aca="false">IF(AD99=1,5%,"")</f>
        <v/>
      </c>
      <c r="AL99" s="49" t="str">
        <f aca="false">IF(AD99=1,(100*1.4)/(H99-I99)/100,"")</f>
        <v/>
      </c>
      <c r="AM99" s="49" t="str">
        <f aca="false">IF(AD99=1,IF(G99&gt;0,IF($H$3="US",0.1/AF99,(0.1*37)/AF99),0.1),"")</f>
        <v/>
      </c>
      <c r="AN99" s="49" t="str">
        <f aca="false">IF(AD99=1,SQRT(AK99*AK99+AL99*AL99+AM99*AM99),"")</f>
        <v/>
      </c>
      <c r="AO99" s="55"/>
    </row>
    <row r="100" customFormat="false" ht="19.35" hidden="false" customHeight="false" outlineLevel="0" collapsed="false">
      <c r="A100" s="26"/>
      <c r="B100" s="26"/>
      <c r="C100" s="27"/>
      <c r="D100" s="28"/>
      <c r="E100" s="27"/>
      <c r="F100" s="28"/>
      <c r="G100" s="29" t="str">
        <f aca="false">IF(OR(ISBLANK(C100),ISBLANK(D100),ISBLANK(E100),ISBLANK(F100)),"",(E100+F100)-(C100+D100))</f>
        <v/>
      </c>
      <c r="H100" s="30"/>
      <c r="I100" s="31"/>
      <c r="J100" s="32" t="n">
        <f aca="false">IF(N100="SST",0.314473,IF(N100="SLT",0.031243,IF(N100="LST",0.124228,IF(N100="LLT",0.010189,IF(N100="LST-OO",0.074671,IF(N100="LLT-OO",0.011965,IF(N100="LMT-OO",0.013497,IF(N100="HST",7.2954,IF(N100="HLT",0.60795)))))))))</f>
        <v>0</v>
      </c>
      <c r="K100" s="32" t="n">
        <f aca="false">IF(N100="SST",0.260619,IF(N100="SLT",0.02188,IF(N100="LST",0.040676,IF(N100="LLT",0.003372,IF(N100="LST-OO",0.037557,IF(N100="LLT-OO",0.002079,IF(N100="LMT-OO",0.012499,IF(N100="HST",0.004293,IF(N100="HLT",0.0003578)))))))))</f>
        <v>0</v>
      </c>
      <c r="L100" s="29" t="n">
        <f aca="false">IF(N100="SST",0.087,IF(N100="SLT",0.087,IF(N100="LST",0.12,IF(N100="LLT",0.12,IF(N100="LST-OO",0.12,IF(N100="LLT-OO",0.12,IF(N100="LMT-OO",0.12,IF(N100="HST",0.07,IF(N100="HLT",0.07)))))))))</f>
        <v>0</v>
      </c>
      <c r="M100" s="33" t="str">
        <f aca="false">IF(ISBLANK(N100),"",IF(N100="HST",J100+K100*((I100+H100)/2),IF(N100="HLT",J100+K100*((I100+H100)/2),J100+K100*LN((I100+H100)/2))))</f>
        <v/>
      </c>
      <c r="N100" s="31"/>
      <c r="O100" s="31"/>
      <c r="P100" s="34" t="n">
        <f aca="false">IF($H$3="US",IF(LEFT(N100,1)="S",IF(O100&lt;=4000,1,IF(O100&gt;4000,0.79+(6*O100/100000))),IF(LEFT(N100,1)="L",IF(O100&lt;=200,1,IF(O100&gt;200,1.005+(4.5526*O100/100000))),IF(LEFT(N100,1)="H",1))),IF($H$3="SI",IF(LEFT(N100,1)="S",IF(O100&lt;=1219.51,1,IF(O100&gt;1219.51,0.79+(6*(O100*3.28)/100000))),IF(LEFT(N100,1)="L",IF(O100&lt;=60.98,1,IF(O100&gt;60.98,1.005+(4.5526*(O100*3.28)/100000))),IF(LEFT(N100,1)="H",1)))))</f>
        <v>0</v>
      </c>
      <c r="Q100" s="35"/>
      <c r="R100" s="36" t="str">
        <f aca="false">IF(AF100&lt;0,0,IF($AD100=0,"Review",IF($H$3="US",(($H100-$I100-0.066667*($G100))/($G100*$M100)-($L100*$Q100))*$P100,(($H100-$I100-0.066667*($G100))/($G100*$M100)-($L100/8.696*$Q100))*$P100*37)))</f>
        <v>Review</v>
      </c>
      <c r="S100" s="37" t="str">
        <f aca="false">IF(R100="Review","",IF(R100=0,"",(SQRT(SUMSQ((5),(100*1.4/(H100-I100)),(100*IF($E$3="US",0.1,0.1*37)/R100)))/100)*R100))</f>
        <v/>
      </c>
      <c r="T100" s="38" t="str">
        <f aca="false">IF(R100="Review","",IF(R100=0,"",S100/R100))</f>
        <v/>
      </c>
      <c r="U100" s="39" t="n">
        <v>0.1814</v>
      </c>
      <c r="V100" s="40" t="n">
        <v>0.00096</v>
      </c>
      <c r="W100" s="41" t="e">
        <f aca="false">U100*G100</f>
        <v>#VALUE!</v>
      </c>
      <c r="X100" s="41" t="e">
        <f aca="false">EXP(-W100)</f>
        <v>#VALUE!</v>
      </c>
      <c r="Y100" s="41" t="e">
        <f aca="false">1-X100</f>
        <v>#VALUE!</v>
      </c>
      <c r="Z100" s="41" t="e">
        <f aca="false">1-(Y100/W100)</f>
        <v>#VALUE!</v>
      </c>
      <c r="AA100" s="41" t="e">
        <f aca="false">(R100*U100*V100)/Z100</f>
        <v>#VALUE!</v>
      </c>
      <c r="AB100" s="40" t="n">
        <v>0.01887</v>
      </c>
      <c r="AC100" s="42" t="s">
        <v>50</v>
      </c>
      <c r="AD100" s="43" t="b">
        <f aca="false">AND(NOT(ISBLANK(D100)),NOT(ISBLANK(F100)),NOT(ISBLANK(H100)),NOT(ISBLANK(I100)),NOT(ISBLANK(O100)),NOT(ISBLANK(Q100)),Q100&gt;=0,O100&gt;=0,H100&gt;=0,I100&gt;=0,G100&gt;0)</f>
        <v>0</v>
      </c>
      <c r="AE100" s="42" t="s">
        <v>51</v>
      </c>
      <c r="AF100" s="44" t="str">
        <f aca="false">IF($AD100=0,"Review",IF($H$3="US",(($H100-$I100-0.066667*($G100))/($G100*$M100)-($L100*$Q100))*$P100,(($H100-$I100-0.066667*($G100))/($G100*$M100)-($L100/8.696*$Q100))*$P100*37))</f>
        <v>Review</v>
      </c>
      <c r="AG100" s="45" t="str">
        <f aca="false">IF($AD100=0,"Review",IF($H$3="US",AA100/AB100*0.105*37,AA100/AB100))</f>
        <v>Review</v>
      </c>
      <c r="AH100" s="46" t="str">
        <f aca="false">IF($AD100=0,"",IF($H$3="US",AG100/60/60,AG100/24/60/60))</f>
        <v/>
      </c>
      <c r="AI100" s="47" t="str">
        <f aca="false">IF($AD100=0,"",IF($H$3="US",AA100/AB100*37/24/60/60,AA100/AB100/24/60/60))</f>
        <v/>
      </c>
      <c r="AJ100" s="48" t="str">
        <f aca="false">IF(AD100=0,"",IF(AF100=0,"",S100/R100))</f>
        <v/>
      </c>
      <c r="AK100" s="49" t="str">
        <f aca="false">IF(AD100=1,5%,"")</f>
        <v/>
      </c>
      <c r="AL100" s="49" t="str">
        <f aca="false">IF(AD100=1,(100*1.4)/(H100-I100)/100,"")</f>
        <v/>
      </c>
      <c r="AM100" s="49" t="str">
        <f aca="false">IF(AD100=1,IF(G100&gt;0,IF($H$3="US",0.1/AF100,(0.1*37)/AF100),0.1),"")</f>
        <v/>
      </c>
      <c r="AN100" s="49" t="str">
        <f aca="false">IF(AD100=1,SQRT(AK100*AK100+AL100*AL100+AM100*AM100),"")</f>
        <v/>
      </c>
      <c r="AO100" s="55"/>
    </row>
    <row r="101" customFormat="false" ht="19.35" hidden="false" customHeight="false" outlineLevel="0" collapsed="false">
      <c r="A101" s="26"/>
      <c r="B101" s="26"/>
      <c r="C101" s="27"/>
      <c r="D101" s="28"/>
      <c r="E101" s="27"/>
      <c r="F101" s="28"/>
      <c r="G101" s="29" t="str">
        <f aca="false">IF(OR(ISBLANK(C101),ISBLANK(D101),ISBLANK(E101),ISBLANK(F101)),"",(E101+F101)-(C101+D101))</f>
        <v/>
      </c>
      <c r="H101" s="30"/>
      <c r="I101" s="31"/>
      <c r="J101" s="32" t="n">
        <f aca="false">IF(N101="SST",0.314473,IF(N101="SLT",0.031243,IF(N101="LST",0.124228,IF(N101="LLT",0.010189,IF(N101="LST-OO",0.074671,IF(N101="LLT-OO",0.011965,IF(N101="LMT-OO",0.013497,IF(N101="HST",7.2954,IF(N101="HLT",0.60795)))))))))</f>
        <v>0</v>
      </c>
      <c r="K101" s="32" t="n">
        <f aca="false">IF(N101="SST",0.260619,IF(N101="SLT",0.02188,IF(N101="LST",0.040676,IF(N101="LLT",0.003372,IF(N101="LST-OO",0.037557,IF(N101="LLT-OO",0.002079,IF(N101="LMT-OO",0.012499,IF(N101="HST",0.004293,IF(N101="HLT",0.0003578)))))))))</f>
        <v>0</v>
      </c>
      <c r="L101" s="29" t="n">
        <f aca="false">IF(N101="SST",0.087,IF(N101="SLT",0.087,IF(N101="LST",0.12,IF(N101="LLT",0.12,IF(N101="LST-OO",0.12,IF(N101="LLT-OO",0.12,IF(N101="LMT-OO",0.12,IF(N101="HST",0.07,IF(N101="HLT",0.07)))))))))</f>
        <v>0</v>
      </c>
      <c r="M101" s="33" t="str">
        <f aca="false">IF(ISBLANK(N101),"",IF(N101="HST",J101+K101*((I101+H101)/2),IF(N101="HLT",J101+K101*((I101+H101)/2),J101+K101*LN((I101+H101)/2))))</f>
        <v/>
      </c>
      <c r="N101" s="31"/>
      <c r="O101" s="31"/>
      <c r="P101" s="34" t="n">
        <f aca="false">IF($H$3="US",IF(LEFT(N101,1)="S",IF(O101&lt;=4000,1,IF(O101&gt;4000,0.79+(6*O101/100000))),IF(LEFT(N101,1)="L",IF(O101&lt;=200,1,IF(O101&gt;200,1.005+(4.5526*O101/100000))),IF(LEFT(N101,1)="H",1))),IF($H$3="SI",IF(LEFT(N101,1)="S",IF(O101&lt;=1219.51,1,IF(O101&gt;1219.51,0.79+(6*(O101*3.28)/100000))),IF(LEFT(N101,1)="L",IF(O101&lt;=60.98,1,IF(O101&gt;60.98,1.005+(4.5526*(O101*3.28)/100000))),IF(LEFT(N101,1)="H",1)))))</f>
        <v>0</v>
      </c>
      <c r="Q101" s="35"/>
      <c r="R101" s="36" t="str">
        <f aca="false">IF(AF101&lt;0,0,IF($AD101=0,"Review",IF($H$3="US",(($H101-$I101-0.066667*($G101))/($G101*$M101)-($L101*$Q101))*$P101,(($H101-$I101-0.066667*($G101))/($G101*$M101)-($L101/8.696*$Q101))*$P101*37)))</f>
        <v>Review</v>
      </c>
      <c r="S101" s="37" t="str">
        <f aca="false">IF(R101="Review","",IF(R101=0,"",(SQRT(SUMSQ((5),(100*1.4/(H101-I101)),(100*IF($E$3="US",0.1,0.1*37)/R101)))/100)*R101))</f>
        <v/>
      </c>
      <c r="T101" s="38" t="str">
        <f aca="false">IF(R101="Review","",IF(R101=0,"",S101/R101))</f>
        <v/>
      </c>
      <c r="U101" s="39" t="n">
        <v>0.1814</v>
      </c>
      <c r="V101" s="40" t="n">
        <v>0.00096</v>
      </c>
      <c r="W101" s="41" t="e">
        <f aca="false">U101*G101</f>
        <v>#VALUE!</v>
      </c>
      <c r="X101" s="41" t="e">
        <f aca="false">EXP(-W101)</f>
        <v>#VALUE!</v>
      </c>
      <c r="Y101" s="41" t="e">
        <f aca="false">1-X101</f>
        <v>#VALUE!</v>
      </c>
      <c r="Z101" s="41" t="e">
        <f aca="false">1-(Y101/W101)</f>
        <v>#VALUE!</v>
      </c>
      <c r="AA101" s="41" t="e">
        <f aca="false">(R101*U101*V101)/Z101</f>
        <v>#VALUE!</v>
      </c>
      <c r="AB101" s="40" t="n">
        <v>0.01887</v>
      </c>
      <c r="AC101" s="42" t="s">
        <v>50</v>
      </c>
      <c r="AD101" s="43" t="b">
        <f aca="false">AND(NOT(ISBLANK(D101)),NOT(ISBLANK(F101)),NOT(ISBLANK(H101)),NOT(ISBLANK(I101)),NOT(ISBLANK(O101)),NOT(ISBLANK(Q101)),Q101&gt;=0,O101&gt;=0,H101&gt;=0,I101&gt;=0,G101&gt;0)</f>
        <v>0</v>
      </c>
      <c r="AE101" s="42" t="s">
        <v>51</v>
      </c>
      <c r="AF101" s="44" t="str">
        <f aca="false">IF($AD101=0,"Review",IF($H$3="US",(($H101-$I101-0.066667*($G101))/($G101*$M101)-($L101*$Q101))*$P101,(($H101-$I101-0.066667*($G101))/($G101*$M101)-($L101/8.696*$Q101))*$P101*37))</f>
        <v>Review</v>
      </c>
      <c r="AG101" s="45" t="str">
        <f aca="false">IF($AD101=0,"Review",IF($H$3="US",AA101/AB101*0.105*37,AA101/AB101))</f>
        <v>Review</v>
      </c>
      <c r="AH101" s="46" t="str">
        <f aca="false">IF($AD101=0,"",IF($H$3="US",AG101/60/60,AG101/24/60/60))</f>
        <v/>
      </c>
      <c r="AI101" s="47" t="str">
        <f aca="false">IF($AD101=0,"",IF($H$3="US",AA101/AB101*37/24/60/60,AA101/AB101/24/60/60))</f>
        <v/>
      </c>
      <c r="AJ101" s="48" t="str">
        <f aca="false">IF(AD101=0,"",IF(AF101=0,"",S101/R101))</f>
        <v/>
      </c>
      <c r="AK101" s="49" t="str">
        <f aca="false">IF(AD101=1,5%,"")</f>
        <v/>
      </c>
      <c r="AL101" s="49" t="str">
        <f aca="false">IF(AD101=1,(100*1.4)/(H101-I101)/100,"")</f>
        <v/>
      </c>
      <c r="AM101" s="49" t="str">
        <f aca="false">IF(AD101=1,IF(G101&gt;0,IF($H$3="US",0.1/AF101,(0.1*37)/AF101),0.1),"")</f>
        <v/>
      </c>
      <c r="AN101" s="49" t="str">
        <f aca="false">IF(AD101=1,SQRT(AK101*AK101+AL101*AL101+AM101*AM101),"")</f>
        <v/>
      </c>
      <c r="AO101" s="55"/>
    </row>
    <row r="102" customFormat="false" ht="19.35" hidden="false" customHeight="false" outlineLevel="0" collapsed="false">
      <c r="A102" s="26"/>
      <c r="B102" s="26"/>
      <c r="C102" s="27"/>
      <c r="D102" s="28"/>
      <c r="E102" s="27"/>
      <c r="F102" s="28"/>
      <c r="G102" s="29" t="str">
        <f aca="false">IF(OR(ISBLANK(C102),ISBLANK(D102),ISBLANK(E102),ISBLANK(F102)),"",(E102+F102)-(C102+D102))</f>
        <v/>
      </c>
      <c r="H102" s="30"/>
      <c r="I102" s="31"/>
      <c r="J102" s="32" t="n">
        <f aca="false">IF(N102="SST",0.314473,IF(N102="SLT",0.031243,IF(N102="LST",0.124228,IF(N102="LLT",0.010189,IF(N102="LST-OO",0.074671,IF(N102="LLT-OO",0.011965,IF(N102="LMT-OO",0.013497,IF(N102="HST",7.2954,IF(N102="HLT",0.60795)))))))))</f>
        <v>0</v>
      </c>
      <c r="K102" s="32" t="n">
        <f aca="false">IF(N102="SST",0.260619,IF(N102="SLT",0.02188,IF(N102="LST",0.040676,IF(N102="LLT",0.003372,IF(N102="LST-OO",0.037557,IF(N102="LLT-OO",0.002079,IF(N102="LMT-OO",0.012499,IF(N102="HST",0.004293,IF(N102="HLT",0.0003578)))))))))</f>
        <v>0</v>
      </c>
      <c r="L102" s="29" t="n">
        <f aca="false">IF(N102="SST",0.087,IF(N102="SLT",0.087,IF(N102="LST",0.12,IF(N102="LLT",0.12,IF(N102="LST-OO",0.12,IF(N102="LLT-OO",0.12,IF(N102="LMT-OO",0.12,IF(N102="HST",0.07,IF(N102="HLT",0.07)))))))))</f>
        <v>0</v>
      </c>
      <c r="M102" s="33" t="str">
        <f aca="false">IF(ISBLANK(N102),"",IF(N102="HST",J102+K102*((I102+H102)/2),IF(N102="HLT",J102+K102*((I102+H102)/2),J102+K102*LN((I102+H102)/2))))</f>
        <v/>
      </c>
      <c r="N102" s="31"/>
      <c r="O102" s="31"/>
      <c r="P102" s="34" t="n">
        <f aca="false">IF($H$3="US",IF(LEFT(N102,1)="S",IF(O102&lt;=4000,1,IF(O102&gt;4000,0.79+(6*O102/100000))),IF(LEFT(N102,1)="L",IF(O102&lt;=200,1,IF(O102&gt;200,1.005+(4.5526*O102/100000))),IF(LEFT(N102,1)="H",1))),IF($H$3="SI",IF(LEFT(N102,1)="S",IF(O102&lt;=1219.51,1,IF(O102&gt;1219.51,0.79+(6*(O102*3.28)/100000))),IF(LEFT(N102,1)="L",IF(O102&lt;=60.98,1,IF(O102&gt;60.98,1.005+(4.5526*(O102*3.28)/100000))),IF(LEFT(N102,1)="H",1)))))</f>
        <v>0</v>
      </c>
      <c r="Q102" s="35"/>
      <c r="R102" s="36" t="str">
        <f aca="false">IF(AF102&lt;0,0,IF($AD102=0,"Review",IF($H$3="US",(($H102-$I102-0.066667*($G102))/($G102*$M102)-($L102*$Q102))*$P102,(($H102-$I102-0.066667*($G102))/($G102*$M102)-($L102/8.696*$Q102))*$P102*37)))</f>
        <v>Review</v>
      </c>
      <c r="S102" s="37" t="str">
        <f aca="false">IF(R102="Review","",IF(R102=0,"",(SQRT(SUMSQ((5),(100*1.4/(H102-I102)),(100*IF($E$3="US",0.1,0.1*37)/R102)))/100)*R102))</f>
        <v/>
      </c>
      <c r="T102" s="38" t="str">
        <f aca="false">IF(R102="Review","",IF(R102=0,"",S102/R102))</f>
        <v/>
      </c>
      <c r="U102" s="39" t="n">
        <v>0.1814</v>
      </c>
      <c r="V102" s="40" t="n">
        <v>0.00096</v>
      </c>
      <c r="W102" s="41" t="e">
        <f aca="false">U102*G102</f>
        <v>#VALUE!</v>
      </c>
      <c r="X102" s="41" t="e">
        <f aca="false">EXP(-W102)</f>
        <v>#VALUE!</v>
      </c>
      <c r="Y102" s="41" t="e">
        <f aca="false">1-X102</f>
        <v>#VALUE!</v>
      </c>
      <c r="Z102" s="41" t="e">
        <f aca="false">1-(Y102/W102)</f>
        <v>#VALUE!</v>
      </c>
      <c r="AA102" s="41" t="e">
        <f aca="false">(R102*U102*V102)/Z102</f>
        <v>#VALUE!</v>
      </c>
      <c r="AB102" s="40" t="n">
        <v>0.01887</v>
      </c>
      <c r="AC102" s="42" t="s">
        <v>50</v>
      </c>
      <c r="AD102" s="43" t="b">
        <f aca="false">AND(NOT(ISBLANK(D102)),NOT(ISBLANK(F102)),NOT(ISBLANK(H102)),NOT(ISBLANK(I102)),NOT(ISBLANK(O102)),NOT(ISBLANK(Q102)),Q102&gt;=0,O102&gt;=0,H102&gt;=0,I102&gt;=0,G102&gt;0)</f>
        <v>0</v>
      </c>
      <c r="AE102" s="42" t="s">
        <v>51</v>
      </c>
      <c r="AF102" s="44" t="str">
        <f aca="false">IF($AD102=0,"Review",IF($H$3="US",(($H102-$I102-0.066667*($G102))/($G102*$M102)-($L102*$Q102))*$P102,(($H102-$I102-0.066667*($G102))/($G102*$M102)-($L102/8.696*$Q102))*$P102*37))</f>
        <v>Review</v>
      </c>
      <c r="AG102" s="45" t="str">
        <f aca="false">IF($AD102=0,"Review",IF($H$3="US",AA102/AB102*0.105*37,AA102/AB102))</f>
        <v>Review</v>
      </c>
      <c r="AH102" s="46" t="str">
        <f aca="false">IF($AD102=0,"",IF($H$3="US",AG102/60/60,AG102/24/60/60))</f>
        <v/>
      </c>
      <c r="AI102" s="47" t="str">
        <f aca="false">IF($AD102=0,"",IF($H$3="US",AA102/AB102*37/24/60/60,AA102/AB102/24/60/60))</f>
        <v/>
      </c>
      <c r="AJ102" s="48" t="str">
        <f aca="false">IF(AD102=0,"",IF(AF102=0,"",S102/R102))</f>
        <v/>
      </c>
      <c r="AK102" s="49" t="str">
        <f aca="false">IF(AD102=1,5%,"")</f>
        <v/>
      </c>
      <c r="AL102" s="49" t="str">
        <f aca="false">IF(AD102=1,(100*1.4)/(H102-I102)/100,"")</f>
        <v/>
      </c>
      <c r="AM102" s="49" t="str">
        <f aca="false">IF(AD102=1,IF(G102&gt;0,IF($H$3="US",0.1/AF102,(0.1*37)/AF102),0.1),"")</f>
        <v/>
      </c>
      <c r="AN102" s="49" t="str">
        <f aca="false">IF(AD102=1,SQRT(AK102*AK102+AL102*AL102+AM102*AM102),"")</f>
        <v/>
      </c>
      <c r="AO102" s="55"/>
    </row>
    <row r="103" customFormat="false" ht="19.35" hidden="false" customHeight="false" outlineLevel="0" collapsed="false">
      <c r="A103" s="26"/>
      <c r="B103" s="26"/>
      <c r="C103" s="27"/>
      <c r="D103" s="28"/>
      <c r="E103" s="27"/>
      <c r="F103" s="28"/>
      <c r="G103" s="29" t="str">
        <f aca="false">IF(OR(ISBLANK(C103),ISBLANK(D103),ISBLANK(E103),ISBLANK(F103)),"",(E103+F103)-(C103+D103))</f>
        <v/>
      </c>
      <c r="H103" s="30"/>
      <c r="I103" s="31"/>
      <c r="J103" s="32" t="n">
        <f aca="false">IF(N103="SST",0.314473,IF(N103="SLT",0.031243,IF(N103="LST",0.124228,IF(N103="LLT",0.010189,IF(N103="LST-OO",0.074671,IF(N103="LLT-OO",0.011965,IF(N103="LMT-OO",0.013497,IF(N103="HST",7.2954,IF(N103="HLT",0.60795)))))))))</f>
        <v>0</v>
      </c>
      <c r="K103" s="32" t="n">
        <f aca="false">IF(N103="SST",0.260619,IF(N103="SLT",0.02188,IF(N103="LST",0.040676,IF(N103="LLT",0.003372,IF(N103="LST-OO",0.037557,IF(N103="LLT-OO",0.002079,IF(N103="LMT-OO",0.012499,IF(N103="HST",0.004293,IF(N103="HLT",0.0003578)))))))))</f>
        <v>0</v>
      </c>
      <c r="L103" s="29" t="n">
        <f aca="false">IF(N103="SST",0.087,IF(N103="SLT",0.087,IF(N103="LST",0.12,IF(N103="LLT",0.12,IF(N103="LST-OO",0.12,IF(N103="LLT-OO",0.12,IF(N103="LMT-OO",0.12,IF(N103="HST",0.07,IF(N103="HLT",0.07)))))))))</f>
        <v>0</v>
      </c>
      <c r="M103" s="33" t="str">
        <f aca="false">IF(ISBLANK(N103),"",IF(N103="HST",J103+K103*((I103+H103)/2),IF(N103="HLT",J103+K103*((I103+H103)/2),J103+K103*LN((I103+H103)/2))))</f>
        <v/>
      </c>
      <c r="N103" s="31"/>
      <c r="O103" s="31"/>
      <c r="P103" s="34" t="n">
        <f aca="false">IF($H$3="US",IF(LEFT(N103,1)="S",IF(O103&lt;=4000,1,IF(O103&gt;4000,0.79+(6*O103/100000))),IF(LEFT(N103,1)="L",IF(O103&lt;=200,1,IF(O103&gt;200,1.005+(4.5526*O103/100000))),IF(LEFT(N103,1)="H",1))),IF($H$3="SI",IF(LEFT(N103,1)="S",IF(O103&lt;=1219.51,1,IF(O103&gt;1219.51,0.79+(6*(O103*3.28)/100000))),IF(LEFT(N103,1)="L",IF(O103&lt;=60.98,1,IF(O103&gt;60.98,1.005+(4.5526*(O103*3.28)/100000))),IF(LEFT(N103,1)="H",1)))))</f>
        <v>0</v>
      </c>
      <c r="Q103" s="35"/>
      <c r="R103" s="36" t="str">
        <f aca="false">IF(AF103&lt;0,0,IF($AD103=0,"Review",IF($H$3="US",(($H103-$I103-0.066667*($G103))/($G103*$M103)-($L103*$Q103))*$P103,(($H103-$I103-0.066667*($G103))/($G103*$M103)-($L103/8.696*$Q103))*$P103*37)))</f>
        <v>Review</v>
      </c>
      <c r="S103" s="37" t="str">
        <f aca="false">IF(R103="Review","",IF(R103=0,"",(SQRT(SUMSQ((5),(100*1.4/(H103-I103)),(100*IF($E$3="US",0.1,0.1*37)/R103)))/100)*R103))</f>
        <v/>
      </c>
      <c r="T103" s="38" t="str">
        <f aca="false">IF(R103="Review","",IF(R103=0,"",S103/R103))</f>
        <v/>
      </c>
      <c r="U103" s="39" t="n">
        <v>0.1814</v>
      </c>
      <c r="V103" s="40" t="n">
        <v>0.00096</v>
      </c>
      <c r="W103" s="41" t="e">
        <f aca="false">U103*G103</f>
        <v>#VALUE!</v>
      </c>
      <c r="X103" s="41" t="e">
        <f aca="false">EXP(-W103)</f>
        <v>#VALUE!</v>
      </c>
      <c r="Y103" s="41" t="e">
        <f aca="false">1-X103</f>
        <v>#VALUE!</v>
      </c>
      <c r="Z103" s="41" t="e">
        <f aca="false">1-(Y103/W103)</f>
        <v>#VALUE!</v>
      </c>
      <c r="AA103" s="41" t="e">
        <f aca="false">(R103*U103*V103)/Z103</f>
        <v>#VALUE!</v>
      </c>
      <c r="AB103" s="40" t="n">
        <v>0.01887</v>
      </c>
      <c r="AC103" s="42" t="s">
        <v>50</v>
      </c>
      <c r="AD103" s="43" t="b">
        <f aca="false">AND(NOT(ISBLANK(D103)),NOT(ISBLANK(F103)),NOT(ISBLANK(H103)),NOT(ISBLANK(I103)),NOT(ISBLANK(O103)),NOT(ISBLANK(Q103)),Q103&gt;=0,O103&gt;=0,H103&gt;=0,I103&gt;=0,G103&gt;0)</f>
        <v>0</v>
      </c>
      <c r="AE103" s="42" t="s">
        <v>51</v>
      </c>
      <c r="AF103" s="44" t="str">
        <f aca="false">IF($AD103=0,"Review",IF($H$3="US",(($H103-$I103-0.066667*($G103))/($G103*$M103)-($L103*$Q103))*$P103,(($H103-$I103-0.066667*($G103))/($G103*$M103)-($L103/8.696*$Q103))*$P103*37))</f>
        <v>Review</v>
      </c>
      <c r="AG103" s="45" t="str">
        <f aca="false">IF($AD103=0,"Review",IF($H$3="US",AA103/AB103*0.105*37,AA103/AB103))</f>
        <v>Review</v>
      </c>
      <c r="AH103" s="46" t="str">
        <f aca="false">IF($AD103=0,"",IF($H$3="US",AG103/60/60,AG103/24/60/60))</f>
        <v/>
      </c>
      <c r="AI103" s="47" t="str">
        <f aca="false">IF($AD103=0,"",IF($H$3="US",AA103/AB103*37/24/60/60,AA103/AB103/24/60/60))</f>
        <v/>
      </c>
      <c r="AJ103" s="48" t="str">
        <f aca="false">IF(AD103=0,"",IF(AF103=0,"",S103/R103))</f>
        <v/>
      </c>
      <c r="AK103" s="49" t="str">
        <f aca="false">IF(AD103=1,5%,"")</f>
        <v/>
      </c>
      <c r="AL103" s="49" t="str">
        <f aca="false">IF(AD103=1,(100*1.4)/(H103-I103)/100,"")</f>
        <v/>
      </c>
      <c r="AM103" s="49" t="str">
        <f aca="false">IF(AD103=1,IF(G103&gt;0,IF($H$3="US",0.1/AF103,(0.1*37)/AF103),0.1),"")</f>
        <v/>
      </c>
      <c r="AN103" s="49" t="str">
        <f aca="false">IF(AD103=1,SQRT(AK103*AK103+AL103*AL103+AM103*AM103),"")</f>
        <v/>
      </c>
      <c r="AO103" s="55"/>
    </row>
    <row r="104" customFormat="false" ht="19.35" hidden="false" customHeight="false" outlineLevel="0" collapsed="false">
      <c r="A104" s="26"/>
      <c r="B104" s="26"/>
      <c r="C104" s="27"/>
      <c r="D104" s="28"/>
      <c r="E104" s="27"/>
      <c r="F104" s="28"/>
      <c r="G104" s="29" t="str">
        <f aca="false">IF(OR(ISBLANK(C104),ISBLANK(D104),ISBLANK(E104),ISBLANK(F104)),"",(E104+F104)-(C104+D104))</f>
        <v/>
      </c>
      <c r="H104" s="30"/>
      <c r="I104" s="31"/>
      <c r="J104" s="32" t="n">
        <f aca="false">IF(N104="SST",0.314473,IF(N104="SLT",0.031243,IF(N104="LST",0.124228,IF(N104="LLT",0.010189,IF(N104="LST-OO",0.074671,IF(N104="LLT-OO",0.011965,IF(N104="LMT-OO",0.013497,IF(N104="HST",7.2954,IF(N104="HLT",0.60795)))))))))</f>
        <v>0</v>
      </c>
      <c r="K104" s="32" t="n">
        <f aca="false">IF(N104="SST",0.260619,IF(N104="SLT",0.02188,IF(N104="LST",0.040676,IF(N104="LLT",0.003372,IF(N104="LST-OO",0.037557,IF(N104="LLT-OO",0.002079,IF(N104="LMT-OO",0.012499,IF(N104="HST",0.004293,IF(N104="HLT",0.0003578)))))))))</f>
        <v>0</v>
      </c>
      <c r="L104" s="29" t="n">
        <f aca="false">IF(N104="SST",0.087,IF(N104="SLT",0.087,IF(N104="LST",0.12,IF(N104="LLT",0.12,IF(N104="LST-OO",0.12,IF(N104="LLT-OO",0.12,IF(N104="LMT-OO",0.12,IF(N104="HST",0.07,IF(N104="HLT",0.07)))))))))</f>
        <v>0</v>
      </c>
      <c r="M104" s="33" t="str">
        <f aca="false">IF(ISBLANK(N104),"",IF(N104="HST",J104+K104*((I104+H104)/2),IF(N104="HLT",J104+K104*((I104+H104)/2),J104+K104*LN((I104+H104)/2))))</f>
        <v/>
      </c>
      <c r="N104" s="31"/>
      <c r="O104" s="31"/>
      <c r="P104" s="34" t="n">
        <f aca="false">IF($H$3="US",IF(LEFT(N104,1)="S",IF(O104&lt;=4000,1,IF(O104&gt;4000,0.79+(6*O104/100000))),IF(LEFT(N104,1)="L",IF(O104&lt;=200,1,IF(O104&gt;200,1.005+(4.5526*O104/100000))),IF(LEFT(N104,1)="H",1))),IF($H$3="SI",IF(LEFT(N104,1)="S",IF(O104&lt;=1219.51,1,IF(O104&gt;1219.51,0.79+(6*(O104*3.28)/100000))),IF(LEFT(N104,1)="L",IF(O104&lt;=60.98,1,IF(O104&gt;60.98,1.005+(4.5526*(O104*3.28)/100000))),IF(LEFT(N104,1)="H",1)))))</f>
        <v>0</v>
      </c>
      <c r="Q104" s="35"/>
      <c r="R104" s="36" t="str">
        <f aca="false">IF(AF104&lt;0,0,IF($AD104=0,"Review",IF($H$3="US",(($H104-$I104-0.066667*($G104))/($G104*$M104)-($L104*$Q104))*$P104,(($H104-$I104-0.066667*($G104))/($G104*$M104)-($L104/8.696*$Q104))*$P104*37)))</f>
        <v>Review</v>
      </c>
      <c r="S104" s="37" t="str">
        <f aca="false">IF(R104="Review","",IF(R104=0,"",(SQRT(SUMSQ((5),(100*1.4/(H104-I104)),(100*IF($E$3="US",0.1,0.1*37)/R104)))/100)*R104))</f>
        <v/>
      </c>
      <c r="T104" s="38" t="str">
        <f aca="false">IF(R104="Review","",IF(R104=0,"",S104/R104))</f>
        <v/>
      </c>
      <c r="U104" s="39" t="n">
        <v>0.1814</v>
      </c>
      <c r="V104" s="40" t="n">
        <v>0.00096</v>
      </c>
      <c r="W104" s="41" t="e">
        <f aca="false">U104*G104</f>
        <v>#VALUE!</v>
      </c>
      <c r="X104" s="41" t="e">
        <f aca="false">EXP(-W104)</f>
        <v>#VALUE!</v>
      </c>
      <c r="Y104" s="41" t="e">
        <f aca="false">1-X104</f>
        <v>#VALUE!</v>
      </c>
      <c r="Z104" s="41" t="e">
        <f aca="false">1-(Y104/W104)</f>
        <v>#VALUE!</v>
      </c>
      <c r="AA104" s="41" t="e">
        <f aca="false">(R104*U104*V104)/Z104</f>
        <v>#VALUE!</v>
      </c>
      <c r="AB104" s="40" t="n">
        <v>0.01887</v>
      </c>
      <c r="AC104" s="42" t="s">
        <v>50</v>
      </c>
      <c r="AD104" s="43" t="b">
        <f aca="false">AND(NOT(ISBLANK(D104)),NOT(ISBLANK(F104)),NOT(ISBLANK(H104)),NOT(ISBLANK(I104)),NOT(ISBLANK(O104)),NOT(ISBLANK(Q104)),Q104&gt;=0,O104&gt;=0,H104&gt;=0,I104&gt;=0,G104&gt;0)</f>
        <v>0</v>
      </c>
      <c r="AE104" s="42" t="s">
        <v>51</v>
      </c>
      <c r="AF104" s="44" t="str">
        <f aca="false">IF($AD104=0,"Review",IF($H$3="US",(($H104-$I104-0.066667*($G104))/($G104*$M104)-($L104*$Q104))*$P104,(($H104-$I104-0.066667*($G104))/($G104*$M104)-($L104/8.696*$Q104))*$P104*37))</f>
        <v>Review</v>
      </c>
      <c r="AG104" s="45" t="str">
        <f aca="false">IF($AD104=0,"Review",IF($H$3="US",AA104/AB104*0.105*37,AA104/AB104))</f>
        <v>Review</v>
      </c>
      <c r="AH104" s="46" t="str">
        <f aca="false">IF($AD104=0,"",IF($H$3="US",AG104/60/60,AG104/24/60/60))</f>
        <v/>
      </c>
      <c r="AI104" s="47" t="str">
        <f aca="false">IF($AD104=0,"",IF($H$3="US",AA104/AB104*37/24/60/60,AA104/AB104/24/60/60))</f>
        <v/>
      </c>
      <c r="AJ104" s="48" t="str">
        <f aca="false">IF(AD104=0,"",IF(AF104=0,"",S104/R104))</f>
        <v/>
      </c>
      <c r="AK104" s="49" t="str">
        <f aca="false">IF(AD104=1,5%,"")</f>
        <v/>
      </c>
      <c r="AL104" s="49" t="str">
        <f aca="false">IF(AD104=1,(100*1.4)/(H104-I104)/100,"")</f>
        <v/>
      </c>
      <c r="AM104" s="49" t="str">
        <f aca="false">IF(AD104=1,IF(G104&gt;0,IF($H$3="US",0.1/AF104,(0.1*37)/AF104),0.1),"")</f>
        <v/>
      </c>
      <c r="AN104" s="49" t="str">
        <f aca="false">IF(AD104=1,SQRT(AK104*AK104+AL104*AL104+AM104*AM104),"")</f>
        <v/>
      </c>
      <c r="AO104" s="55"/>
    </row>
    <row r="105" customFormat="false" ht="19.35" hidden="false" customHeight="false" outlineLevel="0" collapsed="false">
      <c r="A105" s="26"/>
      <c r="B105" s="26"/>
      <c r="C105" s="27"/>
      <c r="D105" s="28"/>
      <c r="E105" s="27"/>
      <c r="F105" s="28"/>
      <c r="G105" s="29" t="str">
        <f aca="false">IF(OR(ISBLANK(C105),ISBLANK(D105),ISBLANK(E105),ISBLANK(F105)),"",(E105+F105)-(C105+D105))</f>
        <v/>
      </c>
      <c r="H105" s="30"/>
      <c r="I105" s="31"/>
      <c r="J105" s="32" t="n">
        <f aca="false">IF(N105="SST",0.314473,IF(N105="SLT",0.031243,IF(N105="LST",0.124228,IF(N105="LLT",0.010189,IF(N105="LST-OO",0.074671,IF(N105="LLT-OO",0.011965,IF(N105="LMT-OO",0.013497,IF(N105="HST",7.2954,IF(N105="HLT",0.60795)))))))))</f>
        <v>0</v>
      </c>
      <c r="K105" s="32" t="n">
        <f aca="false">IF(N105="SST",0.260619,IF(N105="SLT",0.02188,IF(N105="LST",0.040676,IF(N105="LLT",0.003372,IF(N105="LST-OO",0.037557,IF(N105="LLT-OO",0.002079,IF(N105="LMT-OO",0.012499,IF(N105="HST",0.004293,IF(N105="HLT",0.0003578)))))))))</f>
        <v>0</v>
      </c>
      <c r="L105" s="29" t="n">
        <f aca="false">IF(N105="SST",0.087,IF(N105="SLT",0.087,IF(N105="LST",0.12,IF(N105="LLT",0.12,IF(N105="LST-OO",0.12,IF(N105="LLT-OO",0.12,IF(N105="LMT-OO",0.12,IF(N105="HST",0.07,IF(N105="HLT",0.07)))))))))</f>
        <v>0</v>
      </c>
      <c r="M105" s="33" t="str">
        <f aca="false">IF(ISBLANK(N105),"",IF(N105="HST",J105+K105*((I105+H105)/2),IF(N105="HLT",J105+K105*((I105+H105)/2),J105+K105*LN((I105+H105)/2))))</f>
        <v/>
      </c>
      <c r="N105" s="31"/>
      <c r="O105" s="31"/>
      <c r="P105" s="34" t="n">
        <f aca="false">IF($H$3="US",IF(LEFT(N105,1)="S",IF(O105&lt;=4000,1,IF(O105&gt;4000,0.79+(6*O105/100000))),IF(LEFT(N105,1)="L",IF(O105&lt;=200,1,IF(O105&gt;200,1.005+(4.5526*O105/100000))),IF(LEFT(N105,1)="H",1))),IF($H$3="SI",IF(LEFT(N105,1)="S",IF(O105&lt;=1219.51,1,IF(O105&gt;1219.51,0.79+(6*(O105*3.28)/100000))),IF(LEFT(N105,1)="L",IF(O105&lt;=60.98,1,IF(O105&gt;60.98,1.005+(4.5526*(O105*3.28)/100000))),IF(LEFT(N105,1)="H",1)))))</f>
        <v>0</v>
      </c>
      <c r="Q105" s="35"/>
      <c r="R105" s="36" t="str">
        <f aca="false">IF(AF105&lt;0,0,IF($AD105=0,"Review",IF($H$3="US",(($H105-$I105-0.066667*($G105))/($G105*$M105)-($L105*$Q105))*$P105,(($H105-$I105-0.066667*($G105))/($G105*$M105)-($L105/8.696*$Q105))*$P105*37)))</f>
        <v>Review</v>
      </c>
      <c r="S105" s="37" t="str">
        <f aca="false">IF(R105="Review","",IF(R105=0,"",(SQRT(SUMSQ((5),(100*1.4/(H105-I105)),(100*IF($E$3="US",0.1,0.1*37)/R105)))/100)*R105))</f>
        <v/>
      </c>
      <c r="T105" s="38" t="str">
        <f aca="false">IF(R105="Review","",IF(R105=0,"",S105/R105))</f>
        <v/>
      </c>
      <c r="U105" s="39" t="n">
        <v>0.1814</v>
      </c>
      <c r="V105" s="40" t="n">
        <v>0.00096</v>
      </c>
      <c r="W105" s="41" t="e">
        <f aca="false">U105*G105</f>
        <v>#VALUE!</v>
      </c>
      <c r="X105" s="41" t="e">
        <f aca="false">EXP(-W105)</f>
        <v>#VALUE!</v>
      </c>
      <c r="Y105" s="41" t="e">
        <f aca="false">1-X105</f>
        <v>#VALUE!</v>
      </c>
      <c r="Z105" s="41" t="e">
        <f aca="false">1-(Y105/W105)</f>
        <v>#VALUE!</v>
      </c>
      <c r="AA105" s="41" t="e">
        <f aca="false">(R105*U105*V105)/Z105</f>
        <v>#VALUE!</v>
      </c>
      <c r="AB105" s="40" t="n">
        <v>0.01887</v>
      </c>
      <c r="AC105" s="42" t="s">
        <v>50</v>
      </c>
      <c r="AD105" s="43" t="b">
        <f aca="false">AND(NOT(ISBLANK(D105)),NOT(ISBLANK(F105)),NOT(ISBLANK(H105)),NOT(ISBLANK(I105)),NOT(ISBLANK(O105)),NOT(ISBLANK(Q105)),Q105&gt;=0,O105&gt;=0,H105&gt;=0,I105&gt;=0,G105&gt;0)</f>
        <v>0</v>
      </c>
      <c r="AE105" s="42" t="s">
        <v>51</v>
      </c>
      <c r="AF105" s="44" t="str">
        <f aca="false">IF($AD105=0,"Review",IF($H$3="US",(($H105-$I105-0.066667*($G105))/($G105*$M105)-($L105*$Q105))*$P105,(($H105-$I105-0.066667*($G105))/($G105*$M105)-($L105/8.696*$Q105))*$P105*37))</f>
        <v>Review</v>
      </c>
      <c r="AG105" s="45" t="str">
        <f aca="false">IF($AD105=0,"Review",IF($H$3="US",AA105/AB105*0.105*37,AA105/AB105))</f>
        <v>Review</v>
      </c>
      <c r="AH105" s="46" t="str">
        <f aca="false">IF($AD105=0,"",IF($H$3="US",AG105/60/60,AG105/24/60/60))</f>
        <v/>
      </c>
      <c r="AI105" s="47" t="str">
        <f aca="false">IF($AD105=0,"",IF($H$3="US",AA105/AB105*37/24/60/60,AA105/AB105/24/60/60))</f>
        <v/>
      </c>
      <c r="AJ105" s="48" t="str">
        <f aca="false">IF(AD105=0,"",IF(AF105=0,"",S105/R105))</f>
        <v/>
      </c>
      <c r="AK105" s="49" t="str">
        <f aca="false">IF(AD105=1,5%,"")</f>
        <v/>
      </c>
      <c r="AL105" s="49" t="str">
        <f aca="false">IF(AD105=1,(100*1.4)/(H105-I105)/100,"")</f>
        <v/>
      </c>
      <c r="AM105" s="49" t="str">
        <f aca="false">IF(AD105=1,IF(G105&gt;0,IF($H$3="US",0.1/AF105,(0.1*37)/AF105),0.1),"")</f>
        <v/>
      </c>
      <c r="AN105" s="49" t="str">
        <f aca="false">IF(AD105=1,SQRT(AK105*AK105+AL105*AL105+AM105*AM105),"")</f>
        <v/>
      </c>
      <c r="AO105" s="55"/>
    </row>
    <row r="106" customFormat="false" ht="19.35" hidden="false" customHeight="false" outlineLevel="0" collapsed="false">
      <c r="A106" s="26"/>
      <c r="B106" s="26"/>
      <c r="C106" s="27"/>
      <c r="D106" s="28"/>
      <c r="E106" s="27"/>
      <c r="F106" s="28"/>
      <c r="G106" s="29" t="str">
        <f aca="false">IF(OR(ISBLANK(C106),ISBLANK(D106),ISBLANK(E106),ISBLANK(F106)),"",(E106+F106)-(C106+D106))</f>
        <v/>
      </c>
      <c r="H106" s="30"/>
      <c r="I106" s="31"/>
      <c r="J106" s="32" t="n">
        <f aca="false">IF(N106="SST",0.314473,IF(N106="SLT",0.031243,IF(N106="LST",0.124228,IF(N106="LLT",0.010189,IF(N106="LST-OO",0.074671,IF(N106="LLT-OO",0.011965,IF(N106="LMT-OO",0.013497,IF(N106="HST",7.2954,IF(N106="HLT",0.60795)))))))))</f>
        <v>0</v>
      </c>
      <c r="K106" s="32" t="n">
        <f aca="false">IF(N106="SST",0.260619,IF(N106="SLT",0.02188,IF(N106="LST",0.040676,IF(N106="LLT",0.003372,IF(N106="LST-OO",0.037557,IF(N106="LLT-OO",0.002079,IF(N106="LMT-OO",0.012499,IF(N106="HST",0.004293,IF(N106="HLT",0.0003578)))))))))</f>
        <v>0</v>
      </c>
      <c r="L106" s="29" t="n">
        <f aca="false">IF(N106="SST",0.087,IF(N106="SLT",0.087,IF(N106="LST",0.12,IF(N106="LLT",0.12,IF(N106="LST-OO",0.12,IF(N106="LLT-OO",0.12,IF(N106="LMT-OO",0.12,IF(N106="HST",0.07,IF(N106="HLT",0.07)))))))))</f>
        <v>0</v>
      </c>
      <c r="M106" s="33" t="str">
        <f aca="false">IF(ISBLANK(N106),"",IF(N106="HST",J106+K106*((I106+H106)/2),IF(N106="HLT",J106+K106*((I106+H106)/2),J106+K106*LN((I106+H106)/2))))</f>
        <v/>
      </c>
      <c r="N106" s="31"/>
      <c r="O106" s="31"/>
      <c r="P106" s="34" t="n">
        <f aca="false">IF($H$3="US",IF(LEFT(N106,1)="S",IF(O106&lt;=4000,1,IF(O106&gt;4000,0.79+(6*O106/100000))),IF(LEFT(N106,1)="L",IF(O106&lt;=200,1,IF(O106&gt;200,1.005+(4.5526*O106/100000))),IF(LEFT(N106,1)="H",1))),IF($H$3="SI",IF(LEFT(N106,1)="S",IF(O106&lt;=1219.51,1,IF(O106&gt;1219.51,0.79+(6*(O106*3.28)/100000))),IF(LEFT(N106,1)="L",IF(O106&lt;=60.98,1,IF(O106&gt;60.98,1.005+(4.5526*(O106*3.28)/100000))),IF(LEFT(N106,1)="H",1)))))</f>
        <v>0</v>
      </c>
      <c r="Q106" s="35"/>
      <c r="R106" s="36" t="str">
        <f aca="false">IF(AF106&lt;0,0,IF($AD106=0,"Review",IF($H$3="US",(($H106-$I106-0.066667*($G106))/($G106*$M106)-($L106*$Q106))*$P106,(($H106-$I106-0.066667*($G106))/($G106*$M106)-($L106/8.696*$Q106))*$P106*37)))</f>
        <v>Review</v>
      </c>
      <c r="S106" s="37" t="str">
        <f aca="false">IF(R106="Review","",IF(R106=0,"",(SQRT(SUMSQ((5),(100*1.4/(H106-I106)),(100*IF($E$3="US",0.1,0.1*37)/R106)))/100)*R106))</f>
        <v/>
      </c>
      <c r="T106" s="38" t="str">
        <f aca="false">IF(R106="Review","",IF(R106=0,"",S106/R106))</f>
        <v/>
      </c>
      <c r="U106" s="39" t="n">
        <v>0.1814</v>
      </c>
      <c r="V106" s="40" t="n">
        <v>0.00096</v>
      </c>
      <c r="W106" s="41" t="e">
        <f aca="false">U106*G106</f>
        <v>#VALUE!</v>
      </c>
      <c r="X106" s="41" t="e">
        <f aca="false">EXP(-W106)</f>
        <v>#VALUE!</v>
      </c>
      <c r="Y106" s="41" t="e">
        <f aca="false">1-X106</f>
        <v>#VALUE!</v>
      </c>
      <c r="Z106" s="41" t="e">
        <f aca="false">1-(Y106/W106)</f>
        <v>#VALUE!</v>
      </c>
      <c r="AA106" s="41" t="e">
        <f aca="false">(R106*U106*V106)/Z106</f>
        <v>#VALUE!</v>
      </c>
      <c r="AB106" s="40" t="n">
        <v>0.01887</v>
      </c>
      <c r="AC106" s="42" t="s">
        <v>50</v>
      </c>
      <c r="AD106" s="43" t="b">
        <f aca="false">AND(NOT(ISBLANK(D106)),NOT(ISBLANK(F106)),NOT(ISBLANK(H106)),NOT(ISBLANK(I106)),NOT(ISBLANK(O106)),NOT(ISBLANK(Q106)),Q106&gt;=0,O106&gt;=0,H106&gt;=0,I106&gt;=0,G106&gt;0)</f>
        <v>0</v>
      </c>
      <c r="AE106" s="42" t="s">
        <v>51</v>
      </c>
      <c r="AF106" s="44" t="str">
        <f aca="false">IF($AD106=0,"Review",IF($H$3="US",(($H106-$I106-0.066667*($G106))/($G106*$M106)-($L106*$Q106))*$P106,(($H106-$I106-0.066667*($G106))/($G106*$M106)-($L106/8.696*$Q106))*$P106*37))</f>
        <v>Review</v>
      </c>
      <c r="AG106" s="45" t="str">
        <f aca="false">IF($AD106=0,"Review",IF($H$3="US",AA106/AB106*0.105*37,AA106/AB106))</f>
        <v>Review</v>
      </c>
      <c r="AH106" s="46" t="str">
        <f aca="false">IF($AD106=0,"",IF($H$3="US",AG106/60/60,AG106/24/60/60))</f>
        <v/>
      </c>
      <c r="AI106" s="47" t="str">
        <f aca="false">IF($AD106=0,"",IF($H$3="US",AA106/AB106*37/24/60/60,AA106/AB106/24/60/60))</f>
        <v/>
      </c>
      <c r="AJ106" s="48" t="str">
        <f aca="false">IF(AD106=0,"",IF(AF106=0,"",S106/R106))</f>
        <v/>
      </c>
      <c r="AK106" s="49" t="str">
        <f aca="false">IF(AD106=1,5%,"")</f>
        <v/>
      </c>
      <c r="AL106" s="49" t="str">
        <f aca="false">IF(AD106=1,(100*1.4)/(H106-I106)/100,"")</f>
        <v/>
      </c>
      <c r="AM106" s="49" t="str">
        <f aca="false">IF(AD106=1,IF(G106&gt;0,IF($H$3="US",0.1/AF106,(0.1*37)/AF106),0.1),"")</f>
        <v/>
      </c>
      <c r="AN106" s="49" t="str">
        <f aca="false">IF(AD106=1,SQRT(AK106*AK106+AL106*AL106+AM106*AM106),"")</f>
        <v/>
      </c>
      <c r="AO106" s="55"/>
    </row>
    <row r="107" customFormat="false" ht="19.35" hidden="false" customHeight="false" outlineLevel="0" collapsed="false">
      <c r="A107" s="26"/>
      <c r="B107" s="26"/>
      <c r="C107" s="27"/>
      <c r="D107" s="28"/>
      <c r="E107" s="27"/>
      <c r="F107" s="28"/>
      <c r="G107" s="29" t="str">
        <f aca="false">IF(OR(ISBLANK(C107),ISBLANK(D107),ISBLANK(E107),ISBLANK(F107)),"",(E107+F107)-(C107+D107))</f>
        <v/>
      </c>
      <c r="H107" s="30"/>
      <c r="I107" s="31"/>
      <c r="J107" s="32" t="n">
        <f aca="false">IF(N107="SST",0.314473,IF(N107="SLT",0.031243,IF(N107="LST",0.124228,IF(N107="LLT",0.010189,IF(N107="LST-OO",0.074671,IF(N107="LLT-OO",0.011965,IF(N107="LMT-OO",0.013497,IF(N107="HST",7.2954,IF(N107="HLT",0.60795)))))))))</f>
        <v>0</v>
      </c>
      <c r="K107" s="32" t="n">
        <f aca="false">IF(N107="SST",0.260619,IF(N107="SLT",0.02188,IF(N107="LST",0.040676,IF(N107="LLT",0.003372,IF(N107="LST-OO",0.037557,IF(N107="LLT-OO",0.002079,IF(N107="LMT-OO",0.012499,IF(N107="HST",0.004293,IF(N107="HLT",0.0003578)))))))))</f>
        <v>0</v>
      </c>
      <c r="L107" s="29" t="n">
        <f aca="false">IF(N107="SST",0.087,IF(N107="SLT",0.087,IF(N107="LST",0.12,IF(N107="LLT",0.12,IF(N107="LST-OO",0.12,IF(N107="LLT-OO",0.12,IF(N107="LMT-OO",0.12,IF(N107="HST",0.07,IF(N107="HLT",0.07)))))))))</f>
        <v>0</v>
      </c>
      <c r="M107" s="33" t="str">
        <f aca="false">IF(ISBLANK(N107),"",IF(N107="HST",J107+K107*((I107+H107)/2),IF(N107="HLT",J107+K107*((I107+H107)/2),J107+K107*LN((I107+H107)/2))))</f>
        <v/>
      </c>
      <c r="N107" s="31"/>
      <c r="O107" s="31"/>
      <c r="P107" s="34" t="n">
        <f aca="false">IF($H$3="US",IF(LEFT(N107,1)="S",IF(O107&lt;=4000,1,IF(O107&gt;4000,0.79+(6*O107/100000))),IF(LEFT(N107,1)="L",IF(O107&lt;=200,1,IF(O107&gt;200,1.005+(4.5526*O107/100000))),IF(LEFT(N107,1)="H",1))),IF($H$3="SI",IF(LEFT(N107,1)="S",IF(O107&lt;=1219.51,1,IF(O107&gt;1219.51,0.79+(6*(O107*3.28)/100000))),IF(LEFT(N107,1)="L",IF(O107&lt;=60.98,1,IF(O107&gt;60.98,1.005+(4.5526*(O107*3.28)/100000))),IF(LEFT(N107,1)="H",1)))))</f>
        <v>0</v>
      </c>
      <c r="Q107" s="35"/>
      <c r="R107" s="36" t="str">
        <f aca="false">IF(AF107&lt;0,0,IF($AD107=0,"Review",IF($H$3="US",(($H107-$I107-0.066667*($G107))/($G107*$M107)-($L107*$Q107))*$P107,(($H107-$I107-0.066667*($G107))/($G107*$M107)-($L107/8.696*$Q107))*$P107*37)))</f>
        <v>Review</v>
      </c>
      <c r="S107" s="37" t="str">
        <f aca="false">IF(R107="Review","",IF(R107=0,"",(SQRT(SUMSQ((5),(100*1.4/(H107-I107)),(100*IF($E$3="US",0.1,0.1*37)/R107)))/100)*R107))</f>
        <v/>
      </c>
      <c r="T107" s="38" t="str">
        <f aca="false">IF(R107="Review","",IF(R107=0,"",S107/R107))</f>
        <v/>
      </c>
      <c r="U107" s="39" t="n">
        <v>0.1814</v>
      </c>
      <c r="V107" s="40" t="n">
        <v>0.00096</v>
      </c>
      <c r="W107" s="41" t="e">
        <f aca="false">U107*G107</f>
        <v>#VALUE!</v>
      </c>
      <c r="X107" s="41" t="e">
        <f aca="false">EXP(-W107)</f>
        <v>#VALUE!</v>
      </c>
      <c r="Y107" s="41" t="e">
        <f aca="false">1-X107</f>
        <v>#VALUE!</v>
      </c>
      <c r="Z107" s="41" t="e">
        <f aca="false">1-(Y107/W107)</f>
        <v>#VALUE!</v>
      </c>
      <c r="AA107" s="41" t="e">
        <f aca="false">(R107*U107*V107)/Z107</f>
        <v>#VALUE!</v>
      </c>
      <c r="AB107" s="40" t="n">
        <v>0.01887</v>
      </c>
      <c r="AC107" s="42" t="s">
        <v>50</v>
      </c>
      <c r="AD107" s="43" t="b">
        <f aca="false">AND(NOT(ISBLANK(D107)),NOT(ISBLANK(F107)),NOT(ISBLANK(H107)),NOT(ISBLANK(I107)),NOT(ISBLANK(O107)),NOT(ISBLANK(Q107)),Q107&gt;=0,O107&gt;=0,H107&gt;=0,I107&gt;=0,G107&gt;0)</f>
        <v>0</v>
      </c>
      <c r="AE107" s="42" t="s">
        <v>51</v>
      </c>
      <c r="AF107" s="44" t="str">
        <f aca="false">IF($AD107=0,"Review",IF($H$3="US",(($H107-$I107-0.066667*($G107))/($G107*$M107)-($L107*$Q107))*$P107,(($H107-$I107-0.066667*($G107))/($G107*$M107)-($L107/8.696*$Q107))*$P107*37))</f>
        <v>Review</v>
      </c>
      <c r="AG107" s="45" t="str">
        <f aca="false">IF($AD107=0,"Review",IF($H$3="US",AA107/AB107*0.105*37,AA107/AB107))</f>
        <v>Review</v>
      </c>
      <c r="AH107" s="46" t="str">
        <f aca="false">IF($AD107=0,"",IF($H$3="US",AG107/60/60,AG107/24/60/60))</f>
        <v/>
      </c>
      <c r="AI107" s="47" t="str">
        <f aca="false">IF($AD107=0,"",IF($H$3="US",AA107/AB107*37/24/60/60,AA107/AB107/24/60/60))</f>
        <v/>
      </c>
      <c r="AJ107" s="48" t="str">
        <f aca="false">IF(AD107=0,"",IF(AF107=0,"",S107/R107))</f>
        <v/>
      </c>
      <c r="AK107" s="49" t="str">
        <f aca="false">IF(AD107=1,5%,"")</f>
        <v/>
      </c>
      <c r="AL107" s="49" t="str">
        <f aca="false">IF(AD107=1,(100*1.4)/(H107-I107)/100,"")</f>
        <v/>
      </c>
      <c r="AM107" s="49" t="str">
        <f aca="false">IF(AD107=1,IF(G107&gt;0,IF($H$3="US",0.1/AF107,(0.1*37)/AF107),0.1),"")</f>
        <v/>
      </c>
      <c r="AN107" s="49" t="str">
        <f aca="false">IF(AD107=1,SQRT(AK107*AK107+AL107*AL107+AM107*AM107),"")</f>
        <v/>
      </c>
      <c r="AO107" s="55"/>
    </row>
    <row r="108" customFormat="false" ht="19.35" hidden="false" customHeight="false" outlineLevel="0" collapsed="false">
      <c r="A108" s="26"/>
      <c r="B108" s="26"/>
      <c r="C108" s="27"/>
      <c r="D108" s="28"/>
      <c r="E108" s="27"/>
      <c r="F108" s="28"/>
      <c r="G108" s="29" t="str">
        <f aca="false">IF(OR(ISBLANK(C108),ISBLANK(D108),ISBLANK(E108),ISBLANK(F108)),"",(E108+F108)-(C108+D108))</f>
        <v/>
      </c>
      <c r="H108" s="30"/>
      <c r="I108" s="31"/>
      <c r="J108" s="32" t="n">
        <f aca="false">IF(N108="SST",0.314473,IF(N108="SLT",0.031243,IF(N108="LST",0.124228,IF(N108="LLT",0.010189,IF(N108="LST-OO",0.074671,IF(N108="LLT-OO",0.011965,IF(N108="LMT-OO",0.013497,IF(N108="HST",7.2954,IF(N108="HLT",0.60795)))))))))</f>
        <v>0</v>
      </c>
      <c r="K108" s="32" t="n">
        <f aca="false">IF(N108="SST",0.260619,IF(N108="SLT",0.02188,IF(N108="LST",0.040676,IF(N108="LLT",0.003372,IF(N108="LST-OO",0.037557,IF(N108="LLT-OO",0.002079,IF(N108="LMT-OO",0.012499,IF(N108="HST",0.004293,IF(N108="HLT",0.0003578)))))))))</f>
        <v>0</v>
      </c>
      <c r="L108" s="29" t="n">
        <f aca="false">IF(N108="SST",0.087,IF(N108="SLT",0.087,IF(N108="LST",0.12,IF(N108="LLT",0.12,IF(N108="LST-OO",0.12,IF(N108="LLT-OO",0.12,IF(N108="LMT-OO",0.12,IF(N108="HST",0.07,IF(N108="HLT",0.07)))))))))</f>
        <v>0</v>
      </c>
      <c r="M108" s="33" t="str">
        <f aca="false">IF(ISBLANK(N108),"",IF(N108="HST",J108+K108*((I108+H108)/2),IF(N108="HLT",J108+K108*((I108+H108)/2),J108+K108*LN((I108+H108)/2))))</f>
        <v/>
      </c>
      <c r="N108" s="31"/>
      <c r="O108" s="31"/>
      <c r="P108" s="34" t="n">
        <f aca="false">IF($H$3="US",IF(LEFT(N108,1)="S",IF(O108&lt;=4000,1,IF(O108&gt;4000,0.79+(6*O108/100000))),IF(LEFT(N108,1)="L",IF(O108&lt;=200,1,IF(O108&gt;200,1.005+(4.5526*O108/100000))),IF(LEFT(N108,1)="H",1))),IF($H$3="SI",IF(LEFT(N108,1)="S",IF(O108&lt;=1219.51,1,IF(O108&gt;1219.51,0.79+(6*(O108*3.28)/100000))),IF(LEFT(N108,1)="L",IF(O108&lt;=60.98,1,IF(O108&gt;60.98,1.005+(4.5526*(O108*3.28)/100000))),IF(LEFT(N108,1)="H",1)))))</f>
        <v>0</v>
      </c>
      <c r="Q108" s="35"/>
      <c r="R108" s="36" t="str">
        <f aca="false">IF(AF108&lt;0,0,IF($AD108=0,"Review",IF($H$3="US",(($H108-$I108-0.066667*($G108))/($G108*$M108)-($L108*$Q108))*$P108,(($H108-$I108-0.066667*($G108))/($G108*$M108)-($L108/8.696*$Q108))*$P108*37)))</f>
        <v>Review</v>
      </c>
      <c r="S108" s="37" t="str">
        <f aca="false">IF(R108="Review","",IF(R108=0,"",(SQRT(SUMSQ((5),(100*1.4/(H108-I108)),(100*IF($E$3="US",0.1,0.1*37)/R108)))/100)*R108))</f>
        <v/>
      </c>
      <c r="T108" s="38" t="str">
        <f aca="false">IF(R108="Review","",IF(R108=0,"",S108/R108))</f>
        <v/>
      </c>
      <c r="U108" s="39" t="n">
        <v>0.1814</v>
      </c>
      <c r="V108" s="40" t="n">
        <v>0.00096</v>
      </c>
      <c r="W108" s="41" t="e">
        <f aca="false">U108*G108</f>
        <v>#VALUE!</v>
      </c>
      <c r="X108" s="41" t="e">
        <f aca="false">EXP(-W108)</f>
        <v>#VALUE!</v>
      </c>
      <c r="Y108" s="41" t="e">
        <f aca="false">1-X108</f>
        <v>#VALUE!</v>
      </c>
      <c r="Z108" s="41" t="e">
        <f aca="false">1-(Y108/W108)</f>
        <v>#VALUE!</v>
      </c>
      <c r="AA108" s="41" t="e">
        <f aca="false">(R108*U108*V108)/Z108</f>
        <v>#VALUE!</v>
      </c>
      <c r="AB108" s="40" t="n">
        <v>0.01887</v>
      </c>
      <c r="AC108" s="42" t="s">
        <v>50</v>
      </c>
      <c r="AD108" s="43" t="b">
        <f aca="false">AND(NOT(ISBLANK(D108)),NOT(ISBLANK(F108)),NOT(ISBLANK(H108)),NOT(ISBLANK(I108)),NOT(ISBLANK(O108)),NOT(ISBLANK(Q108)),Q108&gt;=0,O108&gt;=0,H108&gt;=0,I108&gt;=0,G108&gt;0)</f>
        <v>0</v>
      </c>
      <c r="AE108" s="42" t="s">
        <v>51</v>
      </c>
      <c r="AF108" s="44" t="str">
        <f aca="false">IF($AD108=0,"Review",IF($H$3="US",(($H108-$I108-0.066667*($G108))/($G108*$M108)-($L108*$Q108))*$P108,(($H108-$I108-0.066667*($G108))/($G108*$M108)-($L108/8.696*$Q108))*$P108*37))</f>
        <v>Review</v>
      </c>
      <c r="AG108" s="45" t="str">
        <f aca="false">IF($AD108=0,"Review",IF($H$3="US",AA108/AB108*0.105*37,AA108/AB108))</f>
        <v>Review</v>
      </c>
      <c r="AH108" s="46" t="str">
        <f aca="false">IF($AD108=0,"",IF($H$3="US",AG108/60/60,AG108/24/60/60))</f>
        <v/>
      </c>
      <c r="AI108" s="47" t="str">
        <f aca="false">IF($AD108=0,"",IF($H$3="US",AA108/AB108*37/24/60/60,AA108/AB108/24/60/60))</f>
        <v/>
      </c>
      <c r="AJ108" s="48" t="str">
        <f aca="false">IF(AD108=0,"",IF(AF108=0,"",S108/R108))</f>
        <v/>
      </c>
      <c r="AK108" s="49" t="str">
        <f aca="false">IF(AD108=1,5%,"")</f>
        <v/>
      </c>
      <c r="AL108" s="49" t="str">
        <f aca="false">IF(AD108=1,(100*1.4)/(H108-I108)/100,"")</f>
        <v/>
      </c>
      <c r="AM108" s="49" t="str">
        <f aca="false">IF(AD108=1,IF(G108&gt;0,IF($H$3="US",0.1/AF108,(0.1*37)/AF108),0.1),"")</f>
        <v/>
      </c>
      <c r="AN108" s="49" t="str">
        <f aca="false">IF(AD108=1,SQRT(AK108*AK108+AL108*AL108+AM108*AM108),"")</f>
        <v/>
      </c>
      <c r="AO108" s="55"/>
    </row>
    <row r="109" customFormat="false" ht="19.35" hidden="false" customHeight="false" outlineLevel="0" collapsed="false">
      <c r="A109" s="26"/>
      <c r="B109" s="26"/>
      <c r="C109" s="27"/>
      <c r="D109" s="28"/>
      <c r="E109" s="27"/>
      <c r="F109" s="28"/>
      <c r="G109" s="29" t="str">
        <f aca="false">IF(OR(ISBLANK(C109),ISBLANK(D109),ISBLANK(E109),ISBLANK(F109)),"",(E109+F109)-(C109+D109))</f>
        <v/>
      </c>
      <c r="H109" s="30"/>
      <c r="I109" s="31"/>
      <c r="J109" s="32" t="n">
        <f aca="false">IF(N109="SST",0.314473,IF(N109="SLT",0.031243,IF(N109="LST",0.124228,IF(N109="LLT",0.010189,IF(N109="LST-OO",0.074671,IF(N109="LLT-OO",0.011965,IF(N109="LMT-OO",0.013497,IF(N109="HST",7.2954,IF(N109="HLT",0.60795)))))))))</f>
        <v>0</v>
      </c>
      <c r="K109" s="32" t="n">
        <f aca="false">IF(N109="SST",0.260619,IF(N109="SLT",0.02188,IF(N109="LST",0.040676,IF(N109="LLT",0.003372,IF(N109="LST-OO",0.037557,IF(N109="LLT-OO",0.002079,IF(N109="LMT-OO",0.012499,IF(N109="HST",0.004293,IF(N109="HLT",0.0003578)))))))))</f>
        <v>0</v>
      </c>
      <c r="L109" s="29" t="n">
        <f aca="false">IF(N109="SST",0.087,IF(N109="SLT",0.087,IF(N109="LST",0.12,IF(N109="LLT",0.12,IF(N109="LST-OO",0.12,IF(N109="LLT-OO",0.12,IF(N109="LMT-OO",0.12,IF(N109="HST",0.07,IF(N109="HLT",0.07)))))))))</f>
        <v>0</v>
      </c>
      <c r="M109" s="33" t="str">
        <f aca="false">IF(ISBLANK(N109),"",IF(N109="HST",J109+K109*((I109+H109)/2),IF(N109="HLT",J109+K109*((I109+H109)/2),J109+K109*LN((I109+H109)/2))))</f>
        <v/>
      </c>
      <c r="N109" s="31"/>
      <c r="O109" s="31"/>
      <c r="P109" s="34" t="n">
        <f aca="false">IF($H$3="US",IF(LEFT(N109,1)="S",IF(O109&lt;=4000,1,IF(O109&gt;4000,0.79+(6*O109/100000))),IF(LEFT(N109,1)="L",IF(O109&lt;=200,1,IF(O109&gt;200,1.005+(4.5526*O109/100000))),IF(LEFT(N109,1)="H",1))),IF($H$3="SI",IF(LEFT(N109,1)="S",IF(O109&lt;=1219.51,1,IF(O109&gt;1219.51,0.79+(6*(O109*3.28)/100000))),IF(LEFT(N109,1)="L",IF(O109&lt;=60.98,1,IF(O109&gt;60.98,1.005+(4.5526*(O109*3.28)/100000))),IF(LEFT(N109,1)="H",1)))))</f>
        <v>0</v>
      </c>
      <c r="Q109" s="35"/>
      <c r="R109" s="36" t="str">
        <f aca="false">IF(AF109&lt;0,0,IF($AD109=0,"Review",IF($H$3="US",(($H109-$I109-0.066667*($G109))/($G109*$M109)-($L109*$Q109))*$P109,(($H109-$I109-0.066667*($G109))/($G109*$M109)-($L109/8.696*$Q109))*$P109*37)))</f>
        <v>Review</v>
      </c>
      <c r="S109" s="37" t="str">
        <f aca="false">IF(R109="Review","",IF(R109=0,"",(SQRT(SUMSQ((5),(100*1.4/(H109-I109)),(100*IF($E$3="US",0.1,0.1*37)/R109)))/100)*R109))</f>
        <v/>
      </c>
      <c r="T109" s="38" t="str">
        <f aca="false">IF(R109="Review","",IF(R109=0,"",S109/R109))</f>
        <v/>
      </c>
      <c r="U109" s="39" t="n">
        <v>0.1814</v>
      </c>
      <c r="V109" s="40" t="n">
        <v>0.00096</v>
      </c>
      <c r="W109" s="41" t="e">
        <f aca="false">U109*G109</f>
        <v>#VALUE!</v>
      </c>
      <c r="X109" s="41" t="e">
        <f aca="false">EXP(-W109)</f>
        <v>#VALUE!</v>
      </c>
      <c r="Y109" s="41" t="e">
        <f aca="false">1-X109</f>
        <v>#VALUE!</v>
      </c>
      <c r="Z109" s="41" t="e">
        <f aca="false">1-(Y109/W109)</f>
        <v>#VALUE!</v>
      </c>
      <c r="AA109" s="41" t="e">
        <f aca="false">(R109*U109*V109)/Z109</f>
        <v>#VALUE!</v>
      </c>
      <c r="AB109" s="40" t="n">
        <v>0.01887</v>
      </c>
      <c r="AC109" s="42" t="s">
        <v>50</v>
      </c>
      <c r="AD109" s="43" t="b">
        <f aca="false">AND(NOT(ISBLANK(D109)),NOT(ISBLANK(F109)),NOT(ISBLANK(H109)),NOT(ISBLANK(I109)),NOT(ISBLANK(O109)),NOT(ISBLANK(Q109)),Q109&gt;=0,O109&gt;=0,H109&gt;=0,I109&gt;=0,G109&gt;0)</f>
        <v>0</v>
      </c>
      <c r="AE109" s="42" t="s">
        <v>51</v>
      </c>
      <c r="AF109" s="44" t="str">
        <f aca="false">IF($AD109=0,"Review",IF($H$3="US",(($H109-$I109-0.066667*($G109))/($G109*$M109)-($L109*$Q109))*$P109,(($H109-$I109-0.066667*($G109))/($G109*$M109)-($L109/8.696*$Q109))*$P109*37))</f>
        <v>Review</v>
      </c>
      <c r="AG109" s="45" t="str">
        <f aca="false">IF($AD109=0,"Review",IF($H$3="US",AA109/AB109*0.105*37,AA109/AB109))</f>
        <v>Review</v>
      </c>
      <c r="AH109" s="46" t="str">
        <f aca="false">IF($AD109=0,"",IF($H$3="US",AG109/60/60,AG109/24/60/60))</f>
        <v/>
      </c>
      <c r="AI109" s="47" t="str">
        <f aca="false">IF($AD109=0,"",IF($H$3="US",AA109/AB109*37/24/60/60,AA109/AB109/24/60/60))</f>
        <v/>
      </c>
      <c r="AJ109" s="48" t="str">
        <f aca="false">IF(AD109=0,"",IF(AF109=0,"",S109/R109))</f>
        <v/>
      </c>
      <c r="AK109" s="49" t="str">
        <f aca="false">IF(AD109=1,5%,"")</f>
        <v/>
      </c>
      <c r="AL109" s="49" t="str">
        <f aca="false">IF(AD109=1,(100*1.4)/(H109-I109)/100,"")</f>
        <v/>
      </c>
      <c r="AM109" s="49" t="str">
        <f aca="false">IF(AD109=1,IF(G109&gt;0,IF($H$3="US",0.1/AF109,(0.1*37)/AF109),0.1),"")</f>
        <v/>
      </c>
      <c r="AN109" s="49" t="str">
        <f aca="false">IF(AD109=1,SQRT(AK109*AK109+AL109*AL109+AM109*AM109),"")</f>
        <v/>
      </c>
      <c r="AO109" s="55"/>
    </row>
    <row r="110" customFormat="false" ht="19.35" hidden="false" customHeight="false" outlineLevel="0" collapsed="false">
      <c r="A110" s="26"/>
      <c r="B110" s="26"/>
      <c r="C110" s="27"/>
      <c r="D110" s="28"/>
      <c r="E110" s="27"/>
      <c r="F110" s="28"/>
      <c r="G110" s="29" t="str">
        <f aca="false">IF(OR(ISBLANK(C110),ISBLANK(D110),ISBLANK(E110),ISBLANK(F110)),"",(E110+F110)-(C110+D110))</f>
        <v/>
      </c>
      <c r="H110" s="30"/>
      <c r="I110" s="31"/>
      <c r="J110" s="32" t="n">
        <f aca="false">IF(N110="SST",0.314473,IF(N110="SLT",0.031243,IF(N110="LST",0.124228,IF(N110="LLT",0.010189,IF(N110="LST-OO",0.074671,IF(N110="LLT-OO",0.011965,IF(N110="LMT-OO",0.013497,IF(N110="HST",7.2954,IF(N110="HLT",0.60795)))))))))</f>
        <v>0</v>
      </c>
      <c r="K110" s="32" t="n">
        <f aca="false">IF(N110="SST",0.260619,IF(N110="SLT",0.02188,IF(N110="LST",0.040676,IF(N110="LLT",0.003372,IF(N110="LST-OO",0.037557,IF(N110="LLT-OO",0.002079,IF(N110="LMT-OO",0.012499,IF(N110="HST",0.004293,IF(N110="HLT",0.0003578)))))))))</f>
        <v>0</v>
      </c>
      <c r="L110" s="29" t="n">
        <f aca="false">IF(N110="SST",0.087,IF(N110="SLT",0.087,IF(N110="LST",0.12,IF(N110="LLT",0.12,IF(N110="LST-OO",0.12,IF(N110="LLT-OO",0.12,IF(N110="LMT-OO",0.12,IF(N110="HST",0.07,IF(N110="HLT",0.07)))))))))</f>
        <v>0</v>
      </c>
      <c r="M110" s="33" t="str">
        <f aca="false">IF(ISBLANK(N110),"",IF(N110="HST",J110+K110*((I110+H110)/2),IF(N110="HLT",J110+K110*((I110+H110)/2),J110+K110*LN((I110+H110)/2))))</f>
        <v/>
      </c>
      <c r="N110" s="31"/>
      <c r="O110" s="31"/>
      <c r="P110" s="34" t="n">
        <f aca="false">IF($H$3="US",IF(LEFT(N110,1)="S",IF(O110&lt;=4000,1,IF(O110&gt;4000,0.79+(6*O110/100000))),IF(LEFT(N110,1)="L",IF(O110&lt;=200,1,IF(O110&gt;200,1.005+(4.5526*O110/100000))),IF(LEFT(N110,1)="H",1))),IF($H$3="SI",IF(LEFT(N110,1)="S",IF(O110&lt;=1219.51,1,IF(O110&gt;1219.51,0.79+(6*(O110*3.28)/100000))),IF(LEFT(N110,1)="L",IF(O110&lt;=60.98,1,IF(O110&gt;60.98,1.005+(4.5526*(O110*3.28)/100000))),IF(LEFT(N110,1)="H",1)))))</f>
        <v>0</v>
      </c>
      <c r="Q110" s="35"/>
      <c r="R110" s="36" t="str">
        <f aca="false">IF(AF110&lt;0,0,IF($AD110=0,"Review",IF($H$3="US",(($H110-$I110-0.066667*($G110))/($G110*$M110)-($L110*$Q110))*$P110,(($H110-$I110-0.066667*($G110))/($G110*$M110)-($L110/8.696*$Q110))*$P110*37)))</f>
        <v>Review</v>
      </c>
      <c r="S110" s="37" t="str">
        <f aca="false">IF(R110="Review","",IF(R110=0,"",(SQRT(SUMSQ((5),(100*1.4/(H110-I110)),(100*IF($E$3="US",0.1,0.1*37)/R110)))/100)*R110))</f>
        <v/>
      </c>
      <c r="T110" s="38" t="str">
        <f aca="false">IF(R110="Review","",IF(R110=0,"",S110/R110))</f>
        <v/>
      </c>
      <c r="U110" s="39" t="n">
        <v>0.1814</v>
      </c>
      <c r="V110" s="40" t="n">
        <v>0.00096</v>
      </c>
      <c r="W110" s="41" t="e">
        <f aca="false">U110*G110</f>
        <v>#VALUE!</v>
      </c>
      <c r="X110" s="41" t="e">
        <f aca="false">EXP(-W110)</f>
        <v>#VALUE!</v>
      </c>
      <c r="Y110" s="41" t="e">
        <f aca="false">1-X110</f>
        <v>#VALUE!</v>
      </c>
      <c r="Z110" s="41" t="e">
        <f aca="false">1-(Y110/W110)</f>
        <v>#VALUE!</v>
      </c>
      <c r="AA110" s="41" t="e">
        <f aca="false">(R110*U110*V110)/Z110</f>
        <v>#VALUE!</v>
      </c>
      <c r="AB110" s="40" t="n">
        <v>0.01887</v>
      </c>
      <c r="AC110" s="42" t="s">
        <v>50</v>
      </c>
      <c r="AD110" s="43" t="b">
        <f aca="false">AND(NOT(ISBLANK(D110)),NOT(ISBLANK(F110)),NOT(ISBLANK(H110)),NOT(ISBLANK(I110)),NOT(ISBLANK(O110)),NOT(ISBLANK(Q110)),Q110&gt;=0,O110&gt;=0,H110&gt;=0,I110&gt;=0,G110&gt;0)</f>
        <v>0</v>
      </c>
      <c r="AE110" s="42" t="s">
        <v>51</v>
      </c>
      <c r="AF110" s="44" t="str">
        <f aca="false">IF($AD110=0,"Review",IF($H$3="US",(($H110-$I110-0.066667*($G110))/($G110*$M110)-($L110*$Q110))*$P110,(($H110-$I110-0.066667*($G110))/($G110*$M110)-($L110/8.696*$Q110))*$P110*37))</f>
        <v>Review</v>
      </c>
      <c r="AG110" s="45" t="str">
        <f aca="false">IF($AD110=0,"Review",IF($H$3="US",AA110/AB110*0.105*37,AA110/AB110))</f>
        <v>Review</v>
      </c>
      <c r="AH110" s="46" t="str">
        <f aca="false">IF($AD110=0,"",IF($H$3="US",AG110/60/60,AG110/24/60/60))</f>
        <v/>
      </c>
      <c r="AI110" s="47" t="str">
        <f aca="false">IF($AD110=0,"",IF($H$3="US",AA110/AB110*37/24/60/60,AA110/AB110/24/60/60))</f>
        <v/>
      </c>
      <c r="AJ110" s="48" t="str">
        <f aca="false">IF(AD110=0,"",IF(AF110=0,"",S110/R110))</f>
        <v/>
      </c>
      <c r="AK110" s="49" t="str">
        <f aca="false">IF(AD110=1,5%,"")</f>
        <v/>
      </c>
      <c r="AL110" s="49" t="str">
        <f aca="false">IF(AD110=1,(100*1.4)/(H110-I110)/100,"")</f>
        <v/>
      </c>
      <c r="AM110" s="49" t="str">
        <f aca="false">IF(AD110=1,IF(G110&gt;0,IF($H$3="US",0.1/AF110,(0.1*37)/AF110),0.1),"")</f>
        <v/>
      </c>
      <c r="AN110" s="49" t="str">
        <f aca="false">IF(AD110=1,SQRT(AK110*AK110+AL110*AL110+AM110*AM110),"")</f>
        <v/>
      </c>
      <c r="AO110" s="55"/>
    </row>
    <row r="111" customFormat="false" ht="19.35" hidden="false" customHeight="false" outlineLevel="0" collapsed="false">
      <c r="A111" s="26"/>
      <c r="B111" s="26"/>
      <c r="C111" s="27"/>
      <c r="D111" s="28"/>
      <c r="E111" s="27"/>
      <c r="F111" s="28"/>
      <c r="G111" s="29" t="str">
        <f aca="false">IF(OR(ISBLANK(C111),ISBLANK(D111),ISBLANK(E111),ISBLANK(F111)),"",(E111+F111)-(C111+D111))</f>
        <v/>
      </c>
      <c r="H111" s="30"/>
      <c r="I111" s="31"/>
      <c r="J111" s="32" t="n">
        <f aca="false">IF(N111="SST",0.314473,IF(N111="SLT",0.031243,IF(N111="LST",0.124228,IF(N111="LLT",0.010189,IF(N111="LST-OO",0.074671,IF(N111="LLT-OO",0.011965,IF(N111="LMT-OO",0.013497,IF(N111="HST",7.2954,IF(N111="HLT",0.60795)))))))))</f>
        <v>0</v>
      </c>
      <c r="K111" s="32" t="n">
        <f aca="false">IF(N111="SST",0.260619,IF(N111="SLT",0.02188,IF(N111="LST",0.040676,IF(N111="LLT",0.003372,IF(N111="LST-OO",0.037557,IF(N111="LLT-OO",0.002079,IF(N111="LMT-OO",0.012499,IF(N111="HST",0.004293,IF(N111="HLT",0.0003578)))))))))</f>
        <v>0</v>
      </c>
      <c r="L111" s="29" t="n">
        <f aca="false">IF(N111="SST",0.087,IF(N111="SLT",0.087,IF(N111="LST",0.12,IF(N111="LLT",0.12,IF(N111="LST-OO",0.12,IF(N111="LLT-OO",0.12,IF(N111="LMT-OO",0.12,IF(N111="HST",0.07,IF(N111="HLT",0.07)))))))))</f>
        <v>0</v>
      </c>
      <c r="M111" s="33" t="str">
        <f aca="false">IF(ISBLANK(N111),"",IF(N111="HST",J111+K111*((I111+H111)/2),IF(N111="HLT",J111+K111*((I111+H111)/2),J111+K111*LN((I111+H111)/2))))</f>
        <v/>
      </c>
      <c r="N111" s="31"/>
      <c r="O111" s="31"/>
      <c r="P111" s="34" t="n">
        <f aca="false">IF($H$3="US",IF(LEFT(N111,1)="S",IF(O111&lt;=4000,1,IF(O111&gt;4000,0.79+(6*O111/100000))),IF(LEFT(N111,1)="L",IF(O111&lt;=200,1,IF(O111&gt;200,1.005+(4.5526*O111/100000))),IF(LEFT(N111,1)="H",1))),IF($H$3="SI",IF(LEFT(N111,1)="S",IF(O111&lt;=1219.51,1,IF(O111&gt;1219.51,0.79+(6*(O111*3.28)/100000))),IF(LEFT(N111,1)="L",IF(O111&lt;=60.98,1,IF(O111&gt;60.98,1.005+(4.5526*(O111*3.28)/100000))),IF(LEFT(N111,1)="H",1)))))</f>
        <v>0</v>
      </c>
      <c r="Q111" s="35"/>
      <c r="R111" s="36" t="str">
        <f aca="false">IF(AF111&lt;0,0,IF($AD111=0,"Review",IF($H$3="US",(($H111-$I111-0.066667*($G111))/($G111*$M111)-($L111*$Q111))*$P111,(($H111-$I111-0.066667*($G111))/($G111*$M111)-($L111/8.696*$Q111))*$P111*37)))</f>
        <v>Review</v>
      </c>
      <c r="S111" s="37" t="str">
        <f aca="false">IF(R111="Review","",IF(R111=0,"",(SQRT(SUMSQ((5),(100*1.4/(H111-I111)),(100*IF($E$3="US",0.1,0.1*37)/R111)))/100)*R111))</f>
        <v/>
      </c>
      <c r="T111" s="38" t="str">
        <f aca="false">IF(R111="Review","",IF(R111=0,"",S111/R111))</f>
        <v/>
      </c>
      <c r="U111" s="39" t="n">
        <v>0.1814</v>
      </c>
      <c r="V111" s="40" t="n">
        <v>0.00096</v>
      </c>
      <c r="W111" s="41" t="e">
        <f aca="false">U111*G111</f>
        <v>#VALUE!</v>
      </c>
      <c r="X111" s="41" t="e">
        <f aca="false">EXP(-W111)</f>
        <v>#VALUE!</v>
      </c>
      <c r="Y111" s="41" t="e">
        <f aca="false">1-X111</f>
        <v>#VALUE!</v>
      </c>
      <c r="Z111" s="41" t="e">
        <f aca="false">1-(Y111/W111)</f>
        <v>#VALUE!</v>
      </c>
      <c r="AA111" s="41" t="e">
        <f aca="false">(R111*U111*V111)/Z111</f>
        <v>#VALUE!</v>
      </c>
      <c r="AB111" s="40" t="n">
        <v>0.01887</v>
      </c>
      <c r="AC111" s="42" t="s">
        <v>50</v>
      </c>
      <c r="AD111" s="43" t="b">
        <f aca="false">AND(NOT(ISBLANK(D111)),NOT(ISBLANK(F111)),NOT(ISBLANK(H111)),NOT(ISBLANK(I111)),NOT(ISBLANK(O111)),NOT(ISBLANK(Q111)),Q111&gt;=0,O111&gt;=0,H111&gt;=0,I111&gt;=0,G111&gt;0)</f>
        <v>0</v>
      </c>
      <c r="AE111" s="42" t="s">
        <v>51</v>
      </c>
      <c r="AF111" s="44" t="str">
        <f aca="false">IF($AD111=0,"Review",IF($H$3="US",(($H111-$I111-0.066667*($G111))/($G111*$M111)-($L111*$Q111))*$P111,(($H111-$I111-0.066667*($G111))/($G111*$M111)-($L111/8.696*$Q111))*$P111*37))</f>
        <v>Review</v>
      </c>
      <c r="AG111" s="45" t="str">
        <f aca="false">IF($AD111=0,"Review",IF($H$3="US",AA111/AB111*0.105*37,AA111/AB111))</f>
        <v>Review</v>
      </c>
      <c r="AH111" s="46" t="str">
        <f aca="false">IF($AD111=0,"",IF($H$3="US",AG111/60/60,AG111/24/60/60))</f>
        <v/>
      </c>
      <c r="AI111" s="47" t="str">
        <f aca="false">IF($AD111=0,"",IF($H$3="US",AA111/AB111*37/24/60/60,AA111/AB111/24/60/60))</f>
        <v/>
      </c>
      <c r="AJ111" s="48" t="str">
        <f aca="false">IF(AD111=0,"",IF(AF111=0,"",S111/R111))</f>
        <v/>
      </c>
      <c r="AK111" s="49" t="str">
        <f aca="false">IF(AD111=1,5%,"")</f>
        <v/>
      </c>
      <c r="AL111" s="49" t="str">
        <f aca="false">IF(AD111=1,(100*1.4)/(H111-I111)/100,"")</f>
        <v/>
      </c>
      <c r="AM111" s="49" t="str">
        <f aca="false">IF(AD111=1,IF(G111&gt;0,IF($H$3="US",0.1/AF111,(0.1*37)/AF111),0.1),"")</f>
        <v/>
      </c>
      <c r="AN111" s="49" t="str">
        <f aca="false">IF(AD111=1,SQRT(AK111*AK111+AL111*AL111+AM111*AM111),"")</f>
        <v/>
      </c>
      <c r="AO111" s="55"/>
    </row>
    <row r="112" customFormat="false" ht="19.35" hidden="false" customHeight="false" outlineLevel="0" collapsed="false">
      <c r="A112" s="26"/>
      <c r="B112" s="26"/>
      <c r="C112" s="27"/>
      <c r="D112" s="28"/>
      <c r="E112" s="27"/>
      <c r="F112" s="28"/>
      <c r="G112" s="29" t="str">
        <f aca="false">IF(OR(ISBLANK(C112),ISBLANK(D112),ISBLANK(E112),ISBLANK(F112)),"",(E112+F112)-(C112+D112))</f>
        <v/>
      </c>
      <c r="H112" s="30"/>
      <c r="I112" s="31"/>
      <c r="J112" s="32" t="n">
        <f aca="false">IF(N112="SST",0.314473,IF(N112="SLT",0.031243,IF(N112="LST",0.124228,IF(N112="LLT",0.010189,IF(N112="LST-OO",0.074671,IF(N112="LLT-OO",0.011965,IF(N112="LMT-OO",0.013497,IF(N112="HST",7.2954,IF(N112="HLT",0.60795)))))))))</f>
        <v>0</v>
      </c>
      <c r="K112" s="32" t="n">
        <f aca="false">IF(N112="SST",0.260619,IF(N112="SLT",0.02188,IF(N112="LST",0.040676,IF(N112="LLT",0.003372,IF(N112="LST-OO",0.037557,IF(N112="LLT-OO",0.002079,IF(N112="LMT-OO",0.012499,IF(N112="HST",0.004293,IF(N112="HLT",0.0003578)))))))))</f>
        <v>0</v>
      </c>
      <c r="L112" s="29" t="n">
        <f aca="false">IF(N112="SST",0.087,IF(N112="SLT",0.087,IF(N112="LST",0.12,IF(N112="LLT",0.12,IF(N112="LST-OO",0.12,IF(N112="LLT-OO",0.12,IF(N112="LMT-OO",0.12,IF(N112="HST",0.07,IF(N112="HLT",0.07)))))))))</f>
        <v>0</v>
      </c>
      <c r="M112" s="33" t="str">
        <f aca="false">IF(ISBLANK(N112),"",IF(N112="HST",J112+K112*((I112+H112)/2),IF(N112="HLT",J112+K112*((I112+H112)/2),J112+K112*LN((I112+H112)/2))))</f>
        <v/>
      </c>
      <c r="N112" s="31"/>
      <c r="O112" s="31"/>
      <c r="P112" s="34" t="n">
        <f aca="false">IF($H$3="US",IF(LEFT(N112,1)="S",IF(O112&lt;=4000,1,IF(O112&gt;4000,0.79+(6*O112/100000))),IF(LEFT(N112,1)="L",IF(O112&lt;=200,1,IF(O112&gt;200,1.005+(4.5526*O112/100000))),IF(LEFT(N112,1)="H",1))),IF($H$3="SI",IF(LEFT(N112,1)="S",IF(O112&lt;=1219.51,1,IF(O112&gt;1219.51,0.79+(6*(O112*3.28)/100000))),IF(LEFT(N112,1)="L",IF(O112&lt;=60.98,1,IF(O112&gt;60.98,1.005+(4.5526*(O112*3.28)/100000))),IF(LEFT(N112,1)="H",1)))))</f>
        <v>0</v>
      </c>
      <c r="Q112" s="35"/>
      <c r="R112" s="36" t="str">
        <f aca="false">IF(AF112&lt;0,0,IF($AD112=0,"Review",IF($H$3="US",(($H112-$I112-0.066667*($G112))/($G112*$M112)-($L112*$Q112))*$P112,(($H112-$I112-0.066667*($G112))/($G112*$M112)-($L112/8.696*$Q112))*$P112*37)))</f>
        <v>Review</v>
      </c>
      <c r="S112" s="37" t="str">
        <f aca="false">IF(R112="Review","",IF(R112=0,"",(SQRT(SUMSQ((5),(100*1.4/(H112-I112)),(100*IF($E$3="US",0.1,0.1*37)/R112)))/100)*R112))</f>
        <v/>
      </c>
      <c r="T112" s="38" t="str">
        <f aca="false">IF(R112="Review","",IF(R112=0,"",S112/R112))</f>
        <v/>
      </c>
      <c r="U112" s="39" t="n">
        <v>0.1814</v>
      </c>
      <c r="V112" s="40" t="n">
        <v>0.00096</v>
      </c>
      <c r="W112" s="41" t="e">
        <f aca="false">U112*G112</f>
        <v>#VALUE!</v>
      </c>
      <c r="X112" s="41" t="e">
        <f aca="false">EXP(-W112)</f>
        <v>#VALUE!</v>
      </c>
      <c r="Y112" s="41" t="e">
        <f aca="false">1-X112</f>
        <v>#VALUE!</v>
      </c>
      <c r="Z112" s="41" t="e">
        <f aca="false">1-(Y112/W112)</f>
        <v>#VALUE!</v>
      </c>
      <c r="AA112" s="41" t="e">
        <f aca="false">(R112*U112*V112)/Z112</f>
        <v>#VALUE!</v>
      </c>
      <c r="AB112" s="40" t="n">
        <v>0.01887</v>
      </c>
      <c r="AC112" s="42" t="s">
        <v>50</v>
      </c>
      <c r="AD112" s="43" t="b">
        <f aca="false">AND(NOT(ISBLANK(D112)),NOT(ISBLANK(F112)),NOT(ISBLANK(H112)),NOT(ISBLANK(I112)),NOT(ISBLANK(O112)),NOT(ISBLANK(Q112)),Q112&gt;=0,O112&gt;=0,H112&gt;=0,I112&gt;=0,G112&gt;0)</f>
        <v>0</v>
      </c>
      <c r="AE112" s="42" t="s">
        <v>51</v>
      </c>
      <c r="AF112" s="44" t="str">
        <f aca="false">IF($AD112=0,"Review",IF($H$3="US",(($H112-$I112-0.066667*($G112))/($G112*$M112)-($L112*$Q112))*$P112,(($H112-$I112-0.066667*($G112))/($G112*$M112)-($L112/8.696*$Q112))*$P112*37))</f>
        <v>Review</v>
      </c>
      <c r="AG112" s="45" t="str">
        <f aca="false">IF($AD112=0,"Review",IF($H$3="US",AA112/AB112*0.105*37,AA112/AB112))</f>
        <v>Review</v>
      </c>
      <c r="AH112" s="46" t="str">
        <f aca="false">IF($AD112=0,"",IF($H$3="US",AG112/60/60,AG112/24/60/60))</f>
        <v/>
      </c>
      <c r="AI112" s="47" t="str">
        <f aca="false">IF($AD112=0,"",IF($H$3="US",AA112/AB112*37/24/60/60,AA112/AB112/24/60/60))</f>
        <v/>
      </c>
      <c r="AJ112" s="48" t="str">
        <f aca="false">IF(AD112=0,"",IF(AF112=0,"",S112/R112))</f>
        <v/>
      </c>
      <c r="AK112" s="49" t="str">
        <f aca="false">IF(AD112=1,5%,"")</f>
        <v/>
      </c>
      <c r="AL112" s="49" t="str">
        <f aca="false">IF(AD112=1,(100*1.4)/(H112-I112)/100,"")</f>
        <v/>
      </c>
      <c r="AM112" s="49" t="str">
        <f aca="false">IF(AD112=1,IF(G112&gt;0,IF($H$3="US",0.1/AF112,(0.1*37)/AF112),0.1),"")</f>
        <v/>
      </c>
      <c r="AN112" s="49" t="str">
        <f aca="false">IF(AD112=1,SQRT(AK112*AK112+AL112*AL112+AM112*AM112),"")</f>
        <v/>
      </c>
      <c r="AO112" s="55"/>
    </row>
    <row r="113" customFormat="false" ht="19.35" hidden="false" customHeight="false" outlineLevel="0" collapsed="false">
      <c r="A113" s="26"/>
      <c r="B113" s="26"/>
      <c r="C113" s="27"/>
      <c r="D113" s="28"/>
      <c r="E113" s="27"/>
      <c r="F113" s="28"/>
      <c r="G113" s="29" t="str">
        <f aca="false">IF(OR(ISBLANK(C113),ISBLANK(D113),ISBLANK(E113),ISBLANK(F113)),"",(E113+F113)-(C113+D113))</f>
        <v/>
      </c>
      <c r="H113" s="30"/>
      <c r="I113" s="31"/>
      <c r="J113" s="32" t="n">
        <f aca="false">IF(N113="SST",0.314473,IF(N113="SLT",0.031243,IF(N113="LST",0.124228,IF(N113="LLT",0.010189,IF(N113="LST-OO",0.074671,IF(N113="LLT-OO",0.011965,IF(N113="LMT-OO",0.013497,IF(N113="HST",7.2954,IF(N113="HLT",0.60795)))))))))</f>
        <v>0</v>
      </c>
      <c r="K113" s="32" t="n">
        <f aca="false">IF(N113="SST",0.260619,IF(N113="SLT",0.02188,IF(N113="LST",0.040676,IF(N113="LLT",0.003372,IF(N113="LST-OO",0.037557,IF(N113="LLT-OO",0.002079,IF(N113="LMT-OO",0.012499,IF(N113="HST",0.004293,IF(N113="HLT",0.0003578)))))))))</f>
        <v>0</v>
      </c>
      <c r="L113" s="29" t="n">
        <f aca="false">IF(N113="SST",0.087,IF(N113="SLT",0.087,IF(N113="LST",0.12,IF(N113="LLT",0.12,IF(N113="LST-OO",0.12,IF(N113="LLT-OO",0.12,IF(N113="LMT-OO",0.12,IF(N113="HST",0.07,IF(N113="HLT",0.07)))))))))</f>
        <v>0</v>
      </c>
      <c r="M113" s="33" t="str">
        <f aca="false">IF(ISBLANK(N113),"",IF(N113="HST",J113+K113*((I113+H113)/2),IF(N113="HLT",J113+K113*((I113+H113)/2),J113+K113*LN((I113+H113)/2))))</f>
        <v/>
      </c>
      <c r="N113" s="31"/>
      <c r="O113" s="31"/>
      <c r="P113" s="34" t="n">
        <f aca="false">IF($H$3="US",IF(LEFT(N113,1)="S",IF(O113&lt;=4000,1,IF(O113&gt;4000,0.79+(6*O113/100000))),IF(LEFT(N113,1)="L",IF(O113&lt;=200,1,IF(O113&gt;200,1.005+(4.5526*O113/100000))),IF(LEFT(N113,1)="H",1))),IF($H$3="SI",IF(LEFT(N113,1)="S",IF(O113&lt;=1219.51,1,IF(O113&gt;1219.51,0.79+(6*(O113*3.28)/100000))),IF(LEFT(N113,1)="L",IF(O113&lt;=60.98,1,IF(O113&gt;60.98,1.005+(4.5526*(O113*3.28)/100000))),IF(LEFT(N113,1)="H",1)))))</f>
        <v>0</v>
      </c>
      <c r="Q113" s="35"/>
      <c r="R113" s="36" t="str">
        <f aca="false">IF(AF113&lt;0,0,IF($AD113=0,"Review",IF($H$3="US",(($H113-$I113-0.066667*($G113))/($G113*$M113)-($L113*$Q113))*$P113,(($H113-$I113-0.066667*($G113))/($G113*$M113)-($L113/8.696*$Q113))*$P113*37)))</f>
        <v>Review</v>
      </c>
      <c r="S113" s="37" t="str">
        <f aca="false">IF(R113="Review","",IF(R113=0,"",(SQRT(SUMSQ((5),(100*1.4/(H113-I113)),(100*IF($E$3="US",0.1,0.1*37)/R113)))/100)*R113))</f>
        <v/>
      </c>
      <c r="T113" s="38" t="str">
        <f aca="false">IF(R113="Review","",IF(R113=0,"",S113/R113))</f>
        <v/>
      </c>
      <c r="U113" s="39" t="n">
        <v>0.1814</v>
      </c>
      <c r="V113" s="40" t="n">
        <v>0.00096</v>
      </c>
      <c r="W113" s="41" t="e">
        <f aca="false">U113*G113</f>
        <v>#VALUE!</v>
      </c>
      <c r="X113" s="41" t="e">
        <f aca="false">EXP(-W113)</f>
        <v>#VALUE!</v>
      </c>
      <c r="Y113" s="41" t="e">
        <f aca="false">1-X113</f>
        <v>#VALUE!</v>
      </c>
      <c r="Z113" s="41" t="e">
        <f aca="false">1-(Y113/W113)</f>
        <v>#VALUE!</v>
      </c>
      <c r="AA113" s="41" t="e">
        <f aca="false">(R113*U113*V113)/Z113</f>
        <v>#VALUE!</v>
      </c>
      <c r="AB113" s="40" t="n">
        <v>0.01887</v>
      </c>
      <c r="AC113" s="42" t="s">
        <v>50</v>
      </c>
      <c r="AD113" s="43" t="b">
        <f aca="false">AND(NOT(ISBLANK(D113)),NOT(ISBLANK(F113)),NOT(ISBLANK(H113)),NOT(ISBLANK(I113)),NOT(ISBLANK(O113)),NOT(ISBLANK(Q113)),Q113&gt;=0,O113&gt;=0,H113&gt;=0,I113&gt;=0,G113&gt;0)</f>
        <v>0</v>
      </c>
      <c r="AE113" s="42" t="s">
        <v>51</v>
      </c>
      <c r="AF113" s="44" t="str">
        <f aca="false">IF($AD113=0,"Review",IF($H$3="US",(($H113-$I113-0.066667*($G113))/($G113*$M113)-($L113*$Q113))*$P113,(($H113-$I113-0.066667*($G113))/($G113*$M113)-($L113/8.696*$Q113))*$P113*37))</f>
        <v>Review</v>
      </c>
      <c r="AG113" s="45" t="str">
        <f aca="false">IF($AD113=0,"Review",IF($H$3="US",AA113/AB113*0.105*37,AA113/AB113))</f>
        <v>Review</v>
      </c>
      <c r="AH113" s="46" t="str">
        <f aca="false">IF($AD113=0,"",IF($H$3="US",AG113/60/60,AG113/24/60/60))</f>
        <v/>
      </c>
      <c r="AI113" s="47" t="str">
        <f aca="false">IF($AD113=0,"",IF($H$3="US",AA113/AB113*37/24/60/60,AA113/AB113/24/60/60))</f>
        <v/>
      </c>
      <c r="AJ113" s="48" t="str">
        <f aca="false">IF(AD113=0,"",IF(AF113=0,"",S113/R113))</f>
        <v/>
      </c>
      <c r="AK113" s="49" t="str">
        <f aca="false">IF(AD113=1,5%,"")</f>
        <v/>
      </c>
      <c r="AL113" s="49" t="str">
        <f aca="false">IF(AD113=1,(100*1.4)/(H113-I113)/100,"")</f>
        <v/>
      </c>
      <c r="AM113" s="49" t="str">
        <f aca="false">IF(AD113=1,IF(G113&gt;0,IF($H$3="US",0.1/AF113,(0.1*37)/AF113),0.1),"")</f>
        <v/>
      </c>
      <c r="AN113" s="49" t="str">
        <f aca="false">IF(AD113=1,SQRT(AK113*AK113+AL113*AL113+AM113*AM113),"")</f>
        <v/>
      </c>
      <c r="AO113" s="55"/>
    </row>
    <row r="114" customFormat="false" ht="19.35" hidden="false" customHeight="false" outlineLevel="0" collapsed="false">
      <c r="A114" s="26"/>
      <c r="B114" s="26"/>
      <c r="C114" s="27"/>
      <c r="D114" s="28"/>
      <c r="E114" s="27"/>
      <c r="F114" s="28"/>
      <c r="G114" s="29" t="str">
        <f aca="false">IF(OR(ISBLANK(C114),ISBLANK(D114),ISBLANK(E114),ISBLANK(F114)),"",(E114+F114)-(C114+D114))</f>
        <v/>
      </c>
      <c r="H114" s="30"/>
      <c r="I114" s="31"/>
      <c r="J114" s="32" t="n">
        <f aca="false">IF(N114="SST",0.314473,IF(N114="SLT",0.031243,IF(N114="LST",0.124228,IF(N114="LLT",0.010189,IF(N114="LST-OO",0.074671,IF(N114="LLT-OO",0.011965,IF(N114="LMT-OO",0.013497,IF(N114="HST",7.2954,IF(N114="HLT",0.60795)))))))))</f>
        <v>0</v>
      </c>
      <c r="K114" s="32" t="n">
        <f aca="false">IF(N114="SST",0.260619,IF(N114="SLT",0.02188,IF(N114="LST",0.040676,IF(N114="LLT",0.003372,IF(N114="LST-OO",0.037557,IF(N114="LLT-OO",0.002079,IF(N114="LMT-OO",0.012499,IF(N114="HST",0.004293,IF(N114="HLT",0.0003578)))))))))</f>
        <v>0</v>
      </c>
      <c r="L114" s="29" t="n">
        <f aca="false">IF(N114="SST",0.087,IF(N114="SLT",0.087,IF(N114="LST",0.12,IF(N114="LLT",0.12,IF(N114="LST-OO",0.12,IF(N114="LLT-OO",0.12,IF(N114="LMT-OO",0.12,IF(N114="HST",0.07,IF(N114="HLT",0.07)))))))))</f>
        <v>0</v>
      </c>
      <c r="M114" s="33" t="str">
        <f aca="false">IF(ISBLANK(N114),"",IF(N114="HST",J114+K114*((I114+H114)/2),IF(N114="HLT",J114+K114*((I114+H114)/2),J114+K114*LN((I114+H114)/2))))</f>
        <v/>
      </c>
      <c r="N114" s="31"/>
      <c r="O114" s="31"/>
      <c r="P114" s="34" t="n">
        <f aca="false">IF($H$3="US",IF(LEFT(N114,1)="S",IF(O114&lt;=4000,1,IF(O114&gt;4000,0.79+(6*O114/100000))),IF(LEFT(N114,1)="L",IF(O114&lt;=200,1,IF(O114&gt;200,1.005+(4.5526*O114/100000))),IF(LEFT(N114,1)="H",1))),IF($H$3="SI",IF(LEFT(N114,1)="S",IF(O114&lt;=1219.51,1,IF(O114&gt;1219.51,0.79+(6*(O114*3.28)/100000))),IF(LEFT(N114,1)="L",IF(O114&lt;=60.98,1,IF(O114&gt;60.98,1.005+(4.5526*(O114*3.28)/100000))),IF(LEFT(N114,1)="H",1)))))</f>
        <v>0</v>
      </c>
      <c r="Q114" s="35"/>
      <c r="R114" s="36" t="str">
        <f aca="false">IF(AF114&lt;0,0,IF($AD114=0,"Review",IF($H$3="US",(($H114-$I114-0.066667*($G114))/($G114*$M114)-($L114*$Q114))*$P114,(($H114-$I114-0.066667*($G114))/($G114*$M114)-($L114/8.696*$Q114))*$P114*37)))</f>
        <v>Review</v>
      </c>
      <c r="S114" s="37" t="str">
        <f aca="false">IF(R114="Review","",IF(R114=0,"",(SQRT(SUMSQ((5),(100*1.4/(H114-I114)),(100*IF($E$3="US",0.1,0.1*37)/R114)))/100)*R114))</f>
        <v/>
      </c>
      <c r="T114" s="38" t="str">
        <f aca="false">IF(R114="Review","",IF(R114=0,"",S114/R114))</f>
        <v/>
      </c>
      <c r="U114" s="39" t="n">
        <v>0.1814</v>
      </c>
      <c r="V114" s="40" t="n">
        <v>0.00096</v>
      </c>
      <c r="W114" s="41" t="e">
        <f aca="false">U114*G114</f>
        <v>#VALUE!</v>
      </c>
      <c r="X114" s="41" t="e">
        <f aca="false">EXP(-W114)</f>
        <v>#VALUE!</v>
      </c>
      <c r="Y114" s="41" t="e">
        <f aca="false">1-X114</f>
        <v>#VALUE!</v>
      </c>
      <c r="Z114" s="41" t="e">
        <f aca="false">1-(Y114/W114)</f>
        <v>#VALUE!</v>
      </c>
      <c r="AA114" s="41" t="e">
        <f aca="false">(R114*U114*V114)/Z114</f>
        <v>#VALUE!</v>
      </c>
      <c r="AB114" s="40" t="n">
        <v>0.01887</v>
      </c>
      <c r="AC114" s="42" t="s">
        <v>50</v>
      </c>
      <c r="AD114" s="43" t="b">
        <f aca="false">AND(NOT(ISBLANK(D114)),NOT(ISBLANK(F114)),NOT(ISBLANK(H114)),NOT(ISBLANK(I114)),NOT(ISBLANK(O114)),NOT(ISBLANK(Q114)),Q114&gt;=0,O114&gt;=0,H114&gt;=0,I114&gt;=0,G114&gt;0)</f>
        <v>0</v>
      </c>
      <c r="AE114" s="42" t="s">
        <v>51</v>
      </c>
      <c r="AF114" s="44" t="str">
        <f aca="false">IF($AD114=0,"Review",IF($H$3="US",(($H114-$I114-0.066667*($G114))/($G114*$M114)-($L114*$Q114))*$P114,(($H114-$I114-0.066667*($G114))/($G114*$M114)-($L114/8.696*$Q114))*$P114*37))</f>
        <v>Review</v>
      </c>
      <c r="AG114" s="45" t="str">
        <f aca="false">IF($AD114=0,"Review",IF($H$3="US",AA114/AB114*0.105*37,AA114/AB114))</f>
        <v>Review</v>
      </c>
      <c r="AH114" s="46" t="str">
        <f aca="false">IF($AD114=0,"",IF($H$3="US",AG114/60/60,AG114/24/60/60))</f>
        <v/>
      </c>
      <c r="AI114" s="47" t="str">
        <f aca="false">IF($AD114=0,"",IF($H$3="US",AA114/AB114*37/24/60/60,AA114/AB114/24/60/60))</f>
        <v/>
      </c>
      <c r="AJ114" s="48" t="str">
        <f aca="false">IF(AD114=0,"",IF(AF114=0,"",S114/R114))</f>
        <v/>
      </c>
      <c r="AK114" s="49" t="str">
        <f aca="false">IF(AD114=1,5%,"")</f>
        <v/>
      </c>
      <c r="AL114" s="49" t="str">
        <f aca="false">IF(AD114=1,(100*1.4)/(H114-I114)/100,"")</f>
        <v/>
      </c>
      <c r="AM114" s="49" t="str">
        <f aca="false">IF(AD114=1,IF(G114&gt;0,IF($H$3="US",0.1/AF114,(0.1*37)/AF114),0.1),"")</f>
        <v/>
      </c>
      <c r="AN114" s="49" t="str">
        <f aca="false">IF(AD114=1,SQRT(AK114*AK114+AL114*AL114+AM114*AM114),"")</f>
        <v/>
      </c>
      <c r="AO114" s="55"/>
    </row>
    <row r="115" customFormat="false" ht="19.35" hidden="false" customHeight="false" outlineLevel="0" collapsed="false">
      <c r="A115" s="26"/>
      <c r="B115" s="26"/>
      <c r="C115" s="27"/>
      <c r="D115" s="28"/>
      <c r="E115" s="27"/>
      <c r="F115" s="28"/>
      <c r="G115" s="29" t="str">
        <f aca="false">IF(OR(ISBLANK(C115),ISBLANK(D115),ISBLANK(E115),ISBLANK(F115)),"",(E115+F115)-(C115+D115))</f>
        <v/>
      </c>
      <c r="H115" s="30"/>
      <c r="I115" s="31"/>
      <c r="J115" s="32" t="n">
        <f aca="false">IF(N115="SST",0.314473,IF(N115="SLT",0.031243,IF(N115="LST",0.124228,IF(N115="LLT",0.010189,IF(N115="LST-OO",0.074671,IF(N115="LLT-OO",0.011965,IF(N115="LMT-OO",0.013497,IF(N115="HST",7.2954,IF(N115="HLT",0.60795)))))))))</f>
        <v>0</v>
      </c>
      <c r="K115" s="32" t="n">
        <f aca="false">IF(N115="SST",0.260619,IF(N115="SLT",0.02188,IF(N115="LST",0.040676,IF(N115="LLT",0.003372,IF(N115="LST-OO",0.037557,IF(N115="LLT-OO",0.002079,IF(N115="LMT-OO",0.012499,IF(N115="HST",0.004293,IF(N115="HLT",0.0003578)))))))))</f>
        <v>0</v>
      </c>
      <c r="L115" s="29" t="n">
        <f aca="false">IF(N115="SST",0.087,IF(N115="SLT",0.087,IF(N115="LST",0.12,IF(N115="LLT",0.12,IF(N115="LST-OO",0.12,IF(N115="LLT-OO",0.12,IF(N115="LMT-OO",0.12,IF(N115="HST",0.07,IF(N115="HLT",0.07)))))))))</f>
        <v>0</v>
      </c>
      <c r="M115" s="33" t="str">
        <f aca="false">IF(ISBLANK(N115),"",IF(N115="HST",J115+K115*((I115+H115)/2),IF(N115="HLT",J115+K115*((I115+H115)/2),J115+K115*LN((I115+H115)/2))))</f>
        <v/>
      </c>
      <c r="N115" s="31"/>
      <c r="O115" s="31"/>
      <c r="P115" s="34" t="n">
        <f aca="false">IF($H$3="US",IF(LEFT(N115,1)="S",IF(O115&lt;=4000,1,IF(O115&gt;4000,0.79+(6*O115/100000))),IF(LEFT(N115,1)="L",IF(O115&lt;=200,1,IF(O115&gt;200,1.005+(4.5526*O115/100000))),IF(LEFT(N115,1)="H",1))),IF($H$3="SI",IF(LEFT(N115,1)="S",IF(O115&lt;=1219.51,1,IF(O115&gt;1219.51,0.79+(6*(O115*3.28)/100000))),IF(LEFT(N115,1)="L",IF(O115&lt;=60.98,1,IF(O115&gt;60.98,1.005+(4.5526*(O115*3.28)/100000))),IF(LEFT(N115,1)="H",1)))))</f>
        <v>0</v>
      </c>
      <c r="Q115" s="35"/>
      <c r="R115" s="36" t="str">
        <f aca="false">IF(AF115&lt;0,0,IF($AD115=0,"Review",IF($H$3="US",(($H115-$I115-0.066667*($G115))/($G115*$M115)-($L115*$Q115))*$P115,(($H115-$I115-0.066667*($G115))/($G115*$M115)-($L115/8.696*$Q115))*$P115*37)))</f>
        <v>Review</v>
      </c>
      <c r="S115" s="37" t="str">
        <f aca="false">IF(R115="Review","",IF(R115=0,"",(SQRT(SUMSQ((5),(100*1.4/(H115-I115)),(100*IF($E$3="US",0.1,0.1*37)/R115)))/100)*R115))</f>
        <v/>
      </c>
      <c r="T115" s="38" t="str">
        <f aca="false">IF(R115="Review","",IF(R115=0,"",S115/R115))</f>
        <v/>
      </c>
      <c r="U115" s="39" t="n">
        <v>0.1814</v>
      </c>
      <c r="V115" s="40" t="n">
        <v>0.00096</v>
      </c>
      <c r="W115" s="41" t="e">
        <f aca="false">U115*G115</f>
        <v>#VALUE!</v>
      </c>
      <c r="X115" s="41" t="e">
        <f aca="false">EXP(-W115)</f>
        <v>#VALUE!</v>
      </c>
      <c r="Y115" s="41" t="e">
        <f aca="false">1-X115</f>
        <v>#VALUE!</v>
      </c>
      <c r="Z115" s="41" t="e">
        <f aca="false">1-(Y115/W115)</f>
        <v>#VALUE!</v>
      </c>
      <c r="AA115" s="41" t="e">
        <f aca="false">(R115*U115*V115)/Z115</f>
        <v>#VALUE!</v>
      </c>
      <c r="AB115" s="40" t="n">
        <v>0.01887</v>
      </c>
      <c r="AC115" s="42" t="s">
        <v>50</v>
      </c>
      <c r="AD115" s="43" t="b">
        <f aca="false">AND(NOT(ISBLANK(D115)),NOT(ISBLANK(F115)),NOT(ISBLANK(H115)),NOT(ISBLANK(I115)),NOT(ISBLANK(O115)),NOT(ISBLANK(Q115)),Q115&gt;=0,O115&gt;=0,H115&gt;=0,I115&gt;=0,G115&gt;0)</f>
        <v>0</v>
      </c>
      <c r="AE115" s="42" t="s">
        <v>51</v>
      </c>
      <c r="AF115" s="44" t="str">
        <f aca="false">IF($AD115=0,"Review",IF($H$3="US",(($H115-$I115-0.066667*($G115))/($G115*$M115)-($L115*$Q115))*$P115,(($H115-$I115-0.066667*($G115))/($G115*$M115)-($L115/8.696*$Q115))*$P115*37))</f>
        <v>Review</v>
      </c>
      <c r="AG115" s="45" t="str">
        <f aca="false">IF($AD115=0,"Review",IF($H$3="US",AA115/AB115*0.105*37,AA115/AB115))</f>
        <v>Review</v>
      </c>
      <c r="AH115" s="46" t="str">
        <f aca="false">IF($AD115=0,"",IF($H$3="US",AG115/60/60,AG115/24/60/60))</f>
        <v/>
      </c>
      <c r="AI115" s="47" t="str">
        <f aca="false">IF($AD115=0,"",IF($H$3="US",AA115/AB115*37/24/60/60,AA115/AB115/24/60/60))</f>
        <v/>
      </c>
      <c r="AJ115" s="48" t="str">
        <f aca="false">IF(AD115=0,"",IF(AF115=0,"",S115/R115))</f>
        <v/>
      </c>
      <c r="AK115" s="49" t="str">
        <f aca="false">IF(AD115=1,5%,"")</f>
        <v/>
      </c>
      <c r="AL115" s="49" t="str">
        <f aca="false">IF(AD115=1,(100*1.4)/(H115-I115)/100,"")</f>
        <v/>
      </c>
      <c r="AM115" s="49" t="str">
        <f aca="false">IF(AD115=1,IF(G115&gt;0,IF($H$3="US",0.1/AF115,(0.1*37)/AF115),0.1),"")</f>
        <v/>
      </c>
      <c r="AN115" s="49" t="str">
        <f aca="false">IF(AD115=1,SQRT(AK115*AK115+AL115*AL115+AM115*AM115),"")</f>
        <v/>
      </c>
      <c r="AO115" s="55"/>
    </row>
    <row r="116" customFormat="false" ht="19.35" hidden="false" customHeight="false" outlineLevel="0" collapsed="false">
      <c r="A116" s="26"/>
      <c r="B116" s="26"/>
      <c r="C116" s="27"/>
      <c r="D116" s="28"/>
      <c r="E116" s="27"/>
      <c r="F116" s="28"/>
      <c r="G116" s="29" t="str">
        <f aca="false">IF(OR(ISBLANK(C116),ISBLANK(D116),ISBLANK(E116),ISBLANK(F116)),"",(E116+F116)-(C116+D116))</f>
        <v/>
      </c>
      <c r="H116" s="30"/>
      <c r="I116" s="31"/>
      <c r="J116" s="32" t="n">
        <f aca="false">IF(N116="SST",0.314473,IF(N116="SLT",0.031243,IF(N116="LST",0.124228,IF(N116="LLT",0.010189,IF(N116="LST-OO",0.074671,IF(N116="LLT-OO",0.011965,IF(N116="LMT-OO",0.013497,IF(N116="HST",7.2954,IF(N116="HLT",0.60795)))))))))</f>
        <v>0</v>
      </c>
      <c r="K116" s="32" t="n">
        <f aca="false">IF(N116="SST",0.260619,IF(N116="SLT",0.02188,IF(N116="LST",0.040676,IF(N116="LLT",0.003372,IF(N116="LST-OO",0.037557,IF(N116="LLT-OO",0.002079,IF(N116="LMT-OO",0.012499,IF(N116="HST",0.004293,IF(N116="HLT",0.0003578)))))))))</f>
        <v>0</v>
      </c>
      <c r="L116" s="29" t="n">
        <f aca="false">IF(N116="SST",0.087,IF(N116="SLT",0.087,IF(N116="LST",0.12,IF(N116="LLT",0.12,IF(N116="LST-OO",0.12,IF(N116="LLT-OO",0.12,IF(N116="LMT-OO",0.12,IF(N116="HST",0.07,IF(N116="HLT",0.07)))))))))</f>
        <v>0</v>
      </c>
      <c r="M116" s="33" t="str">
        <f aca="false">IF(ISBLANK(N116),"",IF(N116="HST",J116+K116*((I116+H116)/2),IF(N116="HLT",J116+K116*((I116+H116)/2),J116+K116*LN((I116+H116)/2))))</f>
        <v/>
      </c>
      <c r="N116" s="31"/>
      <c r="O116" s="31"/>
      <c r="P116" s="34" t="n">
        <f aca="false">IF($H$3="US",IF(LEFT(N116,1)="S",IF(O116&lt;=4000,1,IF(O116&gt;4000,0.79+(6*O116/100000))),IF(LEFT(N116,1)="L",IF(O116&lt;=200,1,IF(O116&gt;200,1.005+(4.5526*O116/100000))),IF(LEFT(N116,1)="H",1))),IF($H$3="SI",IF(LEFT(N116,1)="S",IF(O116&lt;=1219.51,1,IF(O116&gt;1219.51,0.79+(6*(O116*3.28)/100000))),IF(LEFT(N116,1)="L",IF(O116&lt;=60.98,1,IF(O116&gt;60.98,1.005+(4.5526*(O116*3.28)/100000))),IF(LEFT(N116,1)="H",1)))))</f>
        <v>0</v>
      </c>
      <c r="Q116" s="35"/>
      <c r="R116" s="36" t="str">
        <f aca="false">IF(AF116&lt;0,0,IF($AD116=0,"Review",IF($H$3="US",(($H116-$I116-0.066667*($G116))/($G116*$M116)-($L116*$Q116))*$P116,(($H116-$I116-0.066667*($G116))/($G116*$M116)-($L116/8.696*$Q116))*$P116*37)))</f>
        <v>Review</v>
      </c>
      <c r="S116" s="37" t="str">
        <f aca="false">IF(R116="Review","",IF(R116=0,"",(SQRT(SUMSQ((5),(100*1.4/(H116-I116)),(100*IF($E$3="US",0.1,0.1*37)/R116)))/100)*R116))</f>
        <v/>
      </c>
      <c r="T116" s="38" t="str">
        <f aca="false">IF(R116="Review","",IF(R116=0,"",S116/R116))</f>
        <v/>
      </c>
      <c r="U116" s="39" t="n">
        <v>0.1814</v>
      </c>
      <c r="V116" s="40" t="n">
        <v>0.00096</v>
      </c>
      <c r="W116" s="41" t="e">
        <f aca="false">U116*G116</f>
        <v>#VALUE!</v>
      </c>
      <c r="X116" s="41" t="e">
        <f aca="false">EXP(-W116)</f>
        <v>#VALUE!</v>
      </c>
      <c r="Y116" s="41" t="e">
        <f aca="false">1-X116</f>
        <v>#VALUE!</v>
      </c>
      <c r="Z116" s="41" t="e">
        <f aca="false">1-(Y116/W116)</f>
        <v>#VALUE!</v>
      </c>
      <c r="AA116" s="41" t="e">
        <f aca="false">(R116*U116*V116)/Z116</f>
        <v>#VALUE!</v>
      </c>
      <c r="AB116" s="40" t="n">
        <v>0.01887</v>
      </c>
      <c r="AC116" s="42" t="s">
        <v>50</v>
      </c>
      <c r="AD116" s="43" t="b">
        <f aca="false">AND(NOT(ISBLANK(D116)),NOT(ISBLANK(F116)),NOT(ISBLANK(H116)),NOT(ISBLANK(I116)),NOT(ISBLANK(O116)),NOT(ISBLANK(Q116)),Q116&gt;=0,O116&gt;=0,H116&gt;=0,I116&gt;=0,G116&gt;0)</f>
        <v>0</v>
      </c>
      <c r="AE116" s="42" t="s">
        <v>51</v>
      </c>
      <c r="AF116" s="44" t="str">
        <f aca="false">IF($AD116=0,"Review",IF($H$3="US",(($H116-$I116-0.066667*($G116))/($G116*$M116)-($L116*$Q116))*$P116,(($H116-$I116-0.066667*($G116))/($G116*$M116)-($L116/8.696*$Q116))*$P116*37))</f>
        <v>Review</v>
      </c>
      <c r="AG116" s="45" t="str">
        <f aca="false">IF($AD116=0,"Review",IF($H$3="US",AA116/AB116*0.105*37,AA116/AB116))</f>
        <v>Review</v>
      </c>
      <c r="AH116" s="46" t="str">
        <f aca="false">IF($AD116=0,"",IF($H$3="US",AG116/60/60,AG116/24/60/60))</f>
        <v/>
      </c>
      <c r="AI116" s="47" t="str">
        <f aca="false">IF($AD116=0,"",IF($H$3="US",AA116/AB116*37/24/60/60,AA116/AB116/24/60/60))</f>
        <v/>
      </c>
      <c r="AJ116" s="48" t="str">
        <f aca="false">IF(AD116=0,"",IF(AF116=0,"",S116/R116))</f>
        <v/>
      </c>
      <c r="AK116" s="49" t="str">
        <f aca="false">IF(AD116=1,5%,"")</f>
        <v/>
      </c>
      <c r="AL116" s="49" t="str">
        <f aca="false">IF(AD116=1,(100*1.4)/(H116-I116)/100,"")</f>
        <v/>
      </c>
      <c r="AM116" s="49" t="str">
        <f aca="false">IF(AD116=1,IF(G116&gt;0,IF($H$3="US",0.1/AF116,(0.1*37)/AF116),0.1),"")</f>
        <v/>
      </c>
      <c r="AN116" s="49" t="str">
        <f aca="false">IF(AD116=1,SQRT(AK116*AK116+AL116*AL116+AM116*AM116),"")</f>
        <v/>
      </c>
      <c r="AO116" s="55"/>
    </row>
    <row r="117" customFormat="false" ht="19.35" hidden="false" customHeight="false" outlineLevel="0" collapsed="false">
      <c r="A117" s="26"/>
      <c r="B117" s="26"/>
      <c r="C117" s="27"/>
      <c r="D117" s="28"/>
      <c r="E117" s="27"/>
      <c r="F117" s="28"/>
      <c r="G117" s="29" t="str">
        <f aca="false">IF(OR(ISBLANK(C117),ISBLANK(D117),ISBLANK(E117),ISBLANK(F117)),"",(E117+F117)-(C117+D117))</f>
        <v/>
      </c>
      <c r="H117" s="30"/>
      <c r="I117" s="31"/>
      <c r="J117" s="32" t="n">
        <f aca="false">IF(N117="SST",0.314473,IF(N117="SLT",0.031243,IF(N117="LST",0.124228,IF(N117="LLT",0.010189,IF(N117="LST-OO",0.074671,IF(N117="LLT-OO",0.011965,IF(N117="LMT-OO",0.013497,IF(N117="HST",7.2954,IF(N117="HLT",0.60795)))))))))</f>
        <v>0</v>
      </c>
      <c r="K117" s="32" t="n">
        <f aca="false">IF(N117="SST",0.260619,IF(N117="SLT",0.02188,IF(N117="LST",0.040676,IF(N117="LLT",0.003372,IF(N117="LST-OO",0.037557,IF(N117="LLT-OO",0.002079,IF(N117="LMT-OO",0.012499,IF(N117="HST",0.004293,IF(N117="HLT",0.0003578)))))))))</f>
        <v>0</v>
      </c>
      <c r="L117" s="29" t="n">
        <f aca="false">IF(N117="SST",0.087,IF(N117="SLT",0.087,IF(N117="LST",0.12,IF(N117="LLT",0.12,IF(N117="LST-OO",0.12,IF(N117="LLT-OO",0.12,IF(N117="LMT-OO",0.12,IF(N117="HST",0.07,IF(N117="HLT",0.07)))))))))</f>
        <v>0</v>
      </c>
      <c r="M117" s="33" t="str">
        <f aca="false">IF(ISBLANK(N117),"",IF(N117="HST",J117+K117*((I117+H117)/2),IF(N117="HLT",J117+K117*((I117+H117)/2),J117+K117*LN((I117+H117)/2))))</f>
        <v/>
      </c>
      <c r="N117" s="31"/>
      <c r="O117" s="31"/>
      <c r="P117" s="34" t="n">
        <f aca="false">IF($H$3="US",IF(LEFT(N117,1)="S",IF(O117&lt;=4000,1,IF(O117&gt;4000,0.79+(6*O117/100000))),IF(LEFT(N117,1)="L",IF(O117&lt;=200,1,IF(O117&gt;200,1.005+(4.5526*O117/100000))),IF(LEFT(N117,1)="H",1))),IF($H$3="SI",IF(LEFT(N117,1)="S",IF(O117&lt;=1219.51,1,IF(O117&gt;1219.51,0.79+(6*(O117*3.28)/100000))),IF(LEFT(N117,1)="L",IF(O117&lt;=60.98,1,IF(O117&gt;60.98,1.005+(4.5526*(O117*3.28)/100000))),IF(LEFT(N117,1)="H",1)))))</f>
        <v>0</v>
      </c>
      <c r="Q117" s="35"/>
      <c r="R117" s="36" t="str">
        <f aca="false">IF(AF117&lt;0,0,IF($AD117=0,"Review",IF($H$3="US",(($H117-$I117-0.066667*($G117))/($G117*$M117)-($L117*$Q117))*$P117,(($H117-$I117-0.066667*($G117))/($G117*$M117)-($L117/8.696*$Q117))*$P117*37)))</f>
        <v>Review</v>
      </c>
      <c r="S117" s="37" t="str">
        <f aca="false">IF(R117="Review","",IF(R117=0,"",(SQRT(SUMSQ((5),(100*1.4/(H117-I117)),(100*IF($E$3="US",0.1,0.1*37)/R117)))/100)*R117))</f>
        <v/>
      </c>
      <c r="T117" s="38" t="str">
        <f aca="false">IF(R117="Review","",IF(R117=0,"",S117/R117))</f>
        <v/>
      </c>
      <c r="U117" s="39" t="n">
        <v>0.1814</v>
      </c>
      <c r="V117" s="40" t="n">
        <v>0.00096</v>
      </c>
      <c r="W117" s="41" t="e">
        <f aca="false">U117*G117</f>
        <v>#VALUE!</v>
      </c>
      <c r="X117" s="41" t="e">
        <f aca="false">EXP(-W117)</f>
        <v>#VALUE!</v>
      </c>
      <c r="Y117" s="41" t="e">
        <f aca="false">1-X117</f>
        <v>#VALUE!</v>
      </c>
      <c r="Z117" s="41" t="e">
        <f aca="false">1-(Y117/W117)</f>
        <v>#VALUE!</v>
      </c>
      <c r="AA117" s="41" t="e">
        <f aca="false">(R117*U117*V117)/Z117</f>
        <v>#VALUE!</v>
      </c>
      <c r="AB117" s="40" t="n">
        <v>0.01887</v>
      </c>
      <c r="AC117" s="42" t="s">
        <v>50</v>
      </c>
      <c r="AD117" s="43" t="b">
        <f aca="false">AND(NOT(ISBLANK(D117)),NOT(ISBLANK(F117)),NOT(ISBLANK(H117)),NOT(ISBLANK(I117)),NOT(ISBLANK(O117)),NOT(ISBLANK(Q117)),Q117&gt;=0,O117&gt;=0,H117&gt;=0,I117&gt;=0,G117&gt;0)</f>
        <v>0</v>
      </c>
      <c r="AE117" s="42" t="s">
        <v>51</v>
      </c>
      <c r="AF117" s="44" t="str">
        <f aca="false">IF($AD117=0,"Review",IF($H$3="US",(($H117-$I117-0.066667*($G117))/($G117*$M117)-($L117*$Q117))*$P117,(($H117-$I117-0.066667*($G117))/($G117*$M117)-($L117/8.696*$Q117))*$P117*37))</f>
        <v>Review</v>
      </c>
      <c r="AG117" s="45" t="str">
        <f aca="false">IF($AD117=0,"Review",IF($H$3="US",AA117/AB117*0.105*37,AA117/AB117))</f>
        <v>Review</v>
      </c>
      <c r="AH117" s="46" t="str">
        <f aca="false">IF($AD117=0,"",IF($H$3="US",AG117/60/60,AG117/24/60/60))</f>
        <v/>
      </c>
      <c r="AI117" s="47" t="str">
        <f aca="false">IF($AD117=0,"",IF($H$3="US",AA117/AB117*37/24/60/60,AA117/AB117/24/60/60))</f>
        <v/>
      </c>
      <c r="AJ117" s="48" t="str">
        <f aca="false">IF(AD117=0,"",IF(AF117=0,"",S117/R117))</f>
        <v/>
      </c>
      <c r="AK117" s="49" t="str">
        <f aca="false">IF(AD117=1,5%,"")</f>
        <v/>
      </c>
      <c r="AL117" s="49" t="str">
        <f aca="false">IF(AD117=1,(100*1.4)/(H117-I117)/100,"")</f>
        <v/>
      </c>
      <c r="AM117" s="49" t="str">
        <f aca="false">IF(AD117=1,IF(G117&gt;0,IF($H$3="US",0.1/AF117,(0.1*37)/AF117),0.1),"")</f>
        <v/>
      </c>
      <c r="AN117" s="49" t="str">
        <f aca="false">IF(AD117=1,SQRT(AK117*AK117+AL117*AL117+AM117*AM117),"")</f>
        <v/>
      </c>
      <c r="AO117" s="55"/>
    </row>
    <row r="118" customFormat="false" ht="19.35" hidden="false" customHeight="false" outlineLevel="0" collapsed="false">
      <c r="A118" s="26"/>
      <c r="B118" s="26"/>
      <c r="C118" s="27"/>
      <c r="D118" s="28"/>
      <c r="E118" s="27"/>
      <c r="F118" s="28"/>
      <c r="G118" s="29" t="str">
        <f aca="false">IF(OR(ISBLANK(C118),ISBLANK(D118),ISBLANK(E118),ISBLANK(F118)),"",(E118+F118)-(C118+D118))</f>
        <v/>
      </c>
      <c r="H118" s="30"/>
      <c r="I118" s="31"/>
      <c r="J118" s="32" t="n">
        <f aca="false">IF(N118="SST",0.314473,IF(N118="SLT",0.031243,IF(N118="LST",0.124228,IF(N118="LLT",0.010189,IF(N118="LST-OO",0.074671,IF(N118="LLT-OO",0.011965,IF(N118="LMT-OO",0.013497,IF(N118="HST",7.2954,IF(N118="HLT",0.60795)))))))))</f>
        <v>0</v>
      </c>
      <c r="K118" s="32" t="n">
        <f aca="false">IF(N118="SST",0.260619,IF(N118="SLT",0.02188,IF(N118="LST",0.040676,IF(N118="LLT",0.003372,IF(N118="LST-OO",0.037557,IF(N118="LLT-OO",0.002079,IF(N118="LMT-OO",0.012499,IF(N118="HST",0.004293,IF(N118="HLT",0.0003578)))))))))</f>
        <v>0</v>
      </c>
      <c r="L118" s="29" t="n">
        <f aca="false">IF(N118="SST",0.087,IF(N118="SLT",0.087,IF(N118="LST",0.12,IF(N118="LLT",0.12,IF(N118="LST-OO",0.12,IF(N118="LLT-OO",0.12,IF(N118="LMT-OO",0.12,IF(N118="HST",0.07,IF(N118="HLT",0.07)))))))))</f>
        <v>0</v>
      </c>
      <c r="M118" s="33" t="str">
        <f aca="false">IF(ISBLANK(N118),"",IF(N118="HST",J118+K118*((I118+H118)/2),IF(N118="HLT",J118+K118*((I118+H118)/2),J118+K118*LN((I118+H118)/2))))</f>
        <v/>
      </c>
      <c r="N118" s="31"/>
      <c r="O118" s="31"/>
      <c r="P118" s="34" t="n">
        <f aca="false">IF($H$3="US",IF(LEFT(N118,1)="S",IF(O118&lt;=4000,1,IF(O118&gt;4000,0.79+(6*O118/100000))),IF(LEFT(N118,1)="L",IF(O118&lt;=200,1,IF(O118&gt;200,1.005+(4.5526*O118/100000))),IF(LEFT(N118,1)="H",1))),IF($H$3="SI",IF(LEFT(N118,1)="S",IF(O118&lt;=1219.51,1,IF(O118&gt;1219.51,0.79+(6*(O118*3.28)/100000))),IF(LEFT(N118,1)="L",IF(O118&lt;=60.98,1,IF(O118&gt;60.98,1.005+(4.5526*(O118*3.28)/100000))),IF(LEFT(N118,1)="H",1)))))</f>
        <v>0</v>
      </c>
      <c r="Q118" s="35"/>
      <c r="R118" s="36" t="str">
        <f aca="false">IF(AF118&lt;0,0,IF($AD118=0,"Review",IF($H$3="US",(($H118-$I118-0.066667*($G118))/($G118*$M118)-($L118*$Q118))*$P118,(($H118-$I118-0.066667*($G118))/($G118*$M118)-($L118/8.696*$Q118))*$P118*37)))</f>
        <v>Review</v>
      </c>
      <c r="S118" s="37" t="str">
        <f aca="false">IF(R118="Review","",IF(R118=0,"",(SQRT(SUMSQ((5),(100*1.4/(H118-I118)),(100*IF($E$3="US",0.1,0.1*37)/R118)))/100)*R118))</f>
        <v/>
      </c>
      <c r="T118" s="38" t="str">
        <f aca="false">IF(R118="Review","",IF(R118=0,"",S118/R118))</f>
        <v/>
      </c>
      <c r="U118" s="39" t="n">
        <v>0.1814</v>
      </c>
      <c r="V118" s="40" t="n">
        <v>0.00096</v>
      </c>
      <c r="W118" s="41" t="e">
        <f aca="false">U118*G118</f>
        <v>#VALUE!</v>
      </c>
      <c r="X118" s="41" t="e">
        <f aca="false">EXP(-W118)</f>
        <v>#VALUE!</v>
      </c>
      <c r="Y118" s="41" t="e">
        <f aca="false">1-X118</f>
        <v>#VALUE!</v>
      </c>
      <c r="Z118" s="41" t="e">
        <f aca="false">1-(Y118/W118)</f>
        <v>#VALUE!</v>
      </c>
      <c r="AA118" s="41" t="e">
        <f aca="false">(R118*U118*V118)/Z118</f>
        <v>#VALUE!</v>
      </c>
      <c r="AB118" s="40" t="n">
        <v>0.01887</v>
      </c>
      <c r="AC118" s="42" t="s">
        <v>50</v>
      </c>
      <c r="AD118" s="43" t="b">
        <f aca="false">AND(NOT(ISBLANK(D118)),NOT(ISBLANK(F118)),NOT(ISBLANK(H118)),NOT(ISBLANK(I118)),NOT(ISBLANK(O118)),NOT(ISBLANK(Q118)),Q118&gt;=0,O118&gt;=0,H118&gt;=0,I118&gt;=0,G118&gt;0)</f>
        <v>0</v>
      </c>
      <c r="AE118" s="42" t="s">
        <v>51</v>
      </c>
      <c r="AF118" s="44" t="str">
        <f aca="false">IF($AD118=0,"Review",IF($H$3="US",(($H118-$I118-0.066667*($G118))/($G118*$M118)-($L118*$Q118))*$P118,(($H118-$I118-0.066667*($G118))/($G118*$M118)-($L118/8.696*$Q118))*$P118*37))</f>
        <v>Review</v>
      </c>
      <c r="AG118" s="45" t="str">
        <f aca="false">IF($AD118=0,"Review",IF($H$3="US",AA118/AB118*0.105*37,AA118/AB118))</f>
        <v>Review</v>
      </c>
      <c r="AH118" s="46" t="str">
        <f aca="false">IF($AD118=0,"",IF($H$3="US",AG118/60/60,AG118/24/60/60))</f>
        <v/>
      </c>
      <c r="AI118" s="47" t="str">
        <f aca="false">IF($AD118=0,"",IF($H$3="US",AA118/AB118*37/24/60/60,AA118/AB118/24/60/60))</f>
        <v/>
      </c>
      <c r="AJ118" s="48" t="str">
        <f aca="false">IF(AD118=0,"",IF(AF118=0,"",S118/R118))</f>
        <v/>
      </c>
      <c r="AK118" s="49" t="str">
        <f aca="false">IF(AD118=1,5%,"")</f>
        <v/>
      </c>
      <c r="AL118" s="49" t="str">
        <f aca="false">IF(AD118=1,(100*1.4)/(H118-I118)/100,"")</f>
        <v/>
      </c>
      <c r="AM118" s="49" t="str">
        <f aca="false">IF(AD118=1,IF(G118&gt;0,IF($H$3="US",0.1/AF118,(0.1*37)/AF118),0.1),"")</f>
        <v/>
      </c>
      <c r="AN118" s="49" t="str">
        <f aca="false">IF(AD118=1,SQRT(AK118*AK118+AL118*AL118+AM118*AM118),"")</f>
        <v/>
      </c>
      <c r="AO118" s="55"/>
    </row>
    <row r="119" customFormat="false" ht="19.35" hidden="false" customHeight="false" outlineLevel="0" collapsed="false">
      <c r="A119" s="26"/>
      <c r="B119" s="26"/>
      <c r="C119" s="27"/>
      <c r="D119" s="28"/>
      <c r="E119" s="27"/>
      <c r="F119" s="28"/>
      <c r="G119" s="29" t="str">
        <f aca="false">IF(OR(ISBLANK(C119),ISBLANK(D119),ISBLANK(E119),ISBLANK(F119)),"",(E119+F119)-(C119+D119))</f>
        <v/>
      </c>
      <c r="H119" s="30"/>
      <c r="I119" s="31"/>
      <c r="J119" s="32" t="n">
        <f aca="false">IF(N119="SST",0.314473,IF(N119="SLT",0.031243,IF(N119="LST",0.124228,IF(N119="LLT",0.010189,IF(N119="LST-OO",0.074671,IF(N119="LLT-OO",0.011965,IF(N119="LMT-OO",0.013497,IF(N119="HST",7.2954,IF(N119="HLT",0.60795)))))))))</f>
        <v>0</v>
      </c>
      <c r="K119" s="32" t="n">
        <f aca="false">IF(N119="SST",0.260619,IF(N119="SLT",0.02188,IF(N119="LST",0.040676,IF(N119="LLT",0.003372,IF(N119="LST-OO",0.037557,IF(N119="LLT-OO",0.002079,IF(N119="LMT-OO",0.012499,IF(N119="HST",0.004293,IF(N119="HLT",0.0003578)))))))))</f>
        <v>0</v>
      </c>
      <c r="L119" s="29" t="n">
        <f aca="false">IF(N119="SST",0.087,IF(N119="SLT",0.087,IF(N119="LST",0.12,IF(N119="LLT",0.12,IF(N119="LST-OO",0.12,IF(N119="LLT-OO",0.12,IF(N119="LMT-OO",0.12,IF(N119="HST",0.07,IF(N119="HLT",0.07)))))))))</f>
        <v>0</v>
      </c>
      <c r="M119" s="33" t="str">
        <f aca="false">IF(ISBLANK(N119),"",IF(N119="HST",J119+K119*((I119+H119)/2),IF(N119="HLT",J119+K119*((I119+H119)/2),J119+K119*LN((I119+H119)/2))))</f>
        <v/>
      </c>
      <c r="N119" s="31"/>
      <c r="O119" s="31"/>
      <c r="P119" s="34" t="n">
        <f aca="false">IF($H$3="US",IF(LEFT(N119,1)="S",IF(O119&lt;=4000,1,IF(O119&gt;4000,0.79+(6*O119/100000))),IF(LEFT(N119,1)="L",IF(O119&lt;=200,1,IF(O119&gt;200,1.005+(4.5526*O119/100000))),IF(LEFT(N119,1)="H",1))),IF($H$3="SI",IF(LEFT(N119,1)="S",IF(O119&lt;=1219.51,1,IF(O119&gt;1219.51,0.79+(6*(O119*3.28)/100000))),IF(LEFT(N119,1)="L",IF(O119&lt;=60.98,1,IF(O119&gt;60.98,1.005+(4.5526*(O119*3.28)/100000))),IF(LEFT(N119,1)="H",1)))))</f>
        <v>0</v>
      </c>
      <c r="Q119" s="35"/>
      <c r="R119" s="36" t="str">
        <f aca="false">IF(AF119&lt;0,0,IF($AD119=0,"Review",IF($H$3="US",(($H119-$I119-0.066667*($G119))/($G119*$M119)-($L119*$Q119))*$P119,(($H119-$I119-0.066667*($G119))/($G119*$M119)-($L119/8.696*$Q119))*$P119*37)))</f>
        <v>Review</v>
      </c>
      <c r="S119" s="37" t="str">
        <f aca="false">IF(R119="Review","",IF(R119=0,"",(SQRT(SUMSQ((5),(100*1.4/(H119-I119)),(100*IF($E$3="US",0.1,0.1*37)/R119)))/100)*R119))</f>
        <v/>
      </c>
      <c r="T119" s="38" t="str">
        <f aca="false">IF(R119="Review","",IF(R119=0,"",S119/R119))</f>
        <v/>
      </c>
      <c r="U119" s="39" t="n">
        <v>0.1814</v>
      </c>
      <c r="V119" s="40" t="n">
        <v>0.00096</v>
      </c>
      <c r="W119" s="41" t="e">
        <f aca="false">U119*G119</f>
        <v>#VALUE!</v>
      </c>
      <c r="X119" s="41" t="e">
        <f aca="false">EXP(-W119)</f>
        <v>#VALUE!</v>
      </c>
      <c r="Y119" s="41" t="e">
        <f aca="false">1-X119</f>
        <v>#VALUE!</v>
      </c>
      <c r="Z119" s="41" t="e">
        <f aca="false">1-(Y119/W119)</f>
        <v>#VALUE!</v>
      </c>
      <c r="AA119" s="41" t="e">
        <f aca="false">(R119*U119*V119)/Z119</f>
        <v>#VALUE!</v>
      </c>
      <c r="AB119" s="40" t="n">
        <v>0.01887</v>
      </c>
      <c r="AC119" s="42" t="s">
        <v>50</v>
      </c>
      <c r="AD119" s="43" t="b">
        <f aca="false">AND(NOT(ISBLANK(D119)),NOT(ISBLANK(F119)),NOT(ISBLANK(H119)),NOT(ISBLANK(I119)),NOT(ISBLANK(O119)),NOT(ISBLANK(Q119)),Q119&gt;=0,O119&gt;=0,H119&gt;=0,I119&gt;=0,G119&gt;0)</f>
        <v>0</v>
      </c>
      <c r="AE119" s="42" t="s">
        <v>51</v>
      </c>
      <c r="AF119" s="44" t="str">
        <f aca="false">IF($AD119=0,"Review",IF($H$3="US",(($H119-$I119-0.066667*($G119))/($G119*$M119)-($L119*$Q119))*$P119,(($H119-$I119-0.066667*($G119))/($G119*$M119)-($L119/8.696*$Q119))*$P119*37))</f>
        <v>Review</v>
      </c>
      <c r="AG119" s="45" t="str">
        <f aca="false">IF($AD119=0,"Review",IF($H$3="US",AA119/AB119*0.105*37,AA119/AB119))</f>
        <v>Review</v>
      </c>
      <c r="AH119" s="46" t="str">
        <f aca="false">IF($AD119=0,"",IF($H$3="US",AG119/60/60,AG119/24/60/60))</f>
        <v/>
      </c>
      <c r="AI119" s="47" t="str">
        <f aca="false">IF($AD119=0,"",IF($H$3="US",AA119/AB119*37/24/60/60,AA119/AB119/24/60/60))</f>
        <v/>
      </c>
      <c r="AJ119" s="48" t="str">
        <f aca="false">IF(AD119=0,"",IF(AF119=0,"",S119/R119))</f>
        <v/>
      </c>
      <c r="AK119" s="49" t="str">
        <f aca="false">IF(AD119=1,5%,"")</f>
        <v/>
      </c>
      <c r="AL119" s="49" t="str">
        <f aca="false">IF(AD119=1,(100*1.4)/(H119-I119)/100,"")</f>
        <v/>
      </c>
      <c r="AM119" s="49" t="str">
        <f aca="false">IF(AD119=1,IF(G119&gt;0,IF($H$3="US",0.1/AF119,(0.1*37)/AF119),0.1),"")</f>
        <v/>
      </c>
      <c r="AN119" s="49" t="str">
        <f aca="false">IF(AD119=1,SQRT(AK119*AK119+AL119*AL119+AM119*AM119),"")</f>
        <v/>
      </c>
      <c r="AO119" s="55"/>
    </row>
    <row r="120" customFormat="false" ht="19.35" hidden="false" customHeight="false" outlineLevel="0" collapsed="false">
      <c r="A120" s="26"/>
      <c r="B120" s="26"/>
      <c r="C120" s="27"/>
      <c r="D120" s="28"/>
      <c r="E120" s="27"/>
      <c r="F120" s="28"/>
      <c r="G120" s="29" t="str">
        <f aca="false">IF(OR(ISBLANK(C120),ISBLANK(D120),ISBLANK(E120),ISBLANK(F120)),"",(E120+F120)-(C120+D120))</f>
        <v/>
      </c>
      <c r="H120" s="30"/>
      <c r="I120" s="31"/>
      <c r="J120" s="32" t="n">
        <f aca="false">IF(N120="SST",0.314473,IF(N120="SLT",0.031243,IF(N120="LST",0.124228,IF(N120="LLT",0.010189,IF(N120="LST-OO",0.074671,IF(N120="LLT-OO",0.011965,IF(N120="LMT-OO",0.013497,IF(N120="HST",7.2954,IF(N120="HLT",0.60795)))))))))</f>
        <v>0</v>
      </c>
      <c r="K120" s="32" t="n">
        <f aca="false">IF(N120="SST",0.260619,IF(N120="SLT",0.02188,IF(N120="LST",0.040676,IF(N120="LLT",0.003372,IF(N120="LST-OO",0.037557,IF(N120="LLT-OO",0.002079,IF(N120="LMT-OO",0.012499,IF(N120="HST",0.004293,IF(N120="HLT",0.0003578)))))))))</f>
        <v>0</v>
      </c>
      <c r="L120" s="29" t="n">
        <f aca="false">IF(N120="SST",0.087,IF(N120="SLT",0.087,IF(N120="LST",0.12,IF(N120="LLT",0.12,IF(N120="LST-OO",0.12,IF(N120="LLT-OO",0.12,IF(N120="LMT-OO",0.12,IF(N120="HST",0.07,IF(N120="HLT",0.07)))))))))</f>
        <v>0</v>
      </c>
      <c r="M120" s="33" t="str">
        <f aca="false">IF(ISBLANK(N120),"",IF(N120="HST",J120+K120*((I120+H120)/2),IF(N120="HLT",J120+K120*((I120+H120)/2),J120+K120*LN((I120+H120)/2))))</f>
        <v/>
      </c>
      <c r="N120" s="31"/>
      <c r="O120" s="31"/>
      <c r="P120" s="34" t="n">
        <f aca="false">IF($H$3="US",IF(LEFT(N120,1)="S",IF(O120&lt;=4000,1,IF(O120&gt;4000,0.79+(6*O120/100000))),IF(LEFT(N120,1)="L",IF(O120&lt;=200,1,IF(O120&gt;200,1.005+(4.5526*O120/100000))),IF(LEFT(N120,1)="H",1))),IF($H$3="SI",IF(LEFT(N120,1)="S",IF(O120&lt;=1219.51,1,IF(O120&gt;1219.51,0.79+(6*(O120*3.28)/100000))),IF(LEFT(N120,1)="L",IF(O120&lt;=60.98,1,IF(O120&gt;60.98,1.005+(4.5526*(O120*3.28)/100000))),IF(LEFT(N120,1)="H",1)))))</f>
        <v>0</v>
      </c>
      <c r="Q120" s="35"/>
      <c r="R120" s="36" t="str">
        <f aca="false">IF(AF120&lt;0,0,IF($AD120=0,"Review",IF($H$3="US",(($H120-$I120-0.066667*($G120))/($G120*$M120)-($L120*$Q120))*$P120,(($H120-$I120-0.066667*($G120))/($G120*$M120)-($L120/8.696*$Q120))*$P120*37)))</f>
        <v>Review</v>
      </c>
      <c r="S120" s="37" t="str">
        <f aca="false">IF(R120="Review","",IF(R120=0,"",(SQRT(SUMSQ((5),(100*1.4/(H120-I120)),(100*IF($E$3="US",0.1,0.1*37)/R120)))/100)*R120))</f>
        <v/>
      </c>
      <c r="T120" s="38" t="str">
        <f aca="false">IF(R120="Review","",IF(R120=0,"",S120/R120))</f>
        <v/>
      </c>
      <c r="U120" s="39" t="n">
        <v>0.1814</v>
      </c>
      <c r="V120" s="40" t="n">
        <v>0.00096</v>
      </c>
      <c r="W120" s="41" t="e">
        <f aca="false">U120*G120</f>
        <v>#VALUE!</v>
      </c>
      <c r="X120" s="41" t="e">
        <f aca="false">EXP(-W120)</f>
        <v>#VALUE!</v>
      </c>
      <c r="Y120" s="41" t="e">
        <f aca="false">1-X120</f>
        <v>#VALUE!</v>
      </c>
      <c r="Z120" s="41" t="e">
        <f aca="false">1-(Y120/W120)</f>
        <v>#VALUE!</v>
      </c>
      <c r="AA120" s="41" t="e">
        <f aca="false">(R120*U120*V120)/Z120</f>
        <v>#VALUE!</v>
      </c>
      <c r="AB120" s="40" t="n">
        <v>0.01887</v>
      </c>
      <c r="AC120" s="42" t="s">
        <v>50</v>
      </c>
      <c r="AD120" s="43" t="b">
        <f aca="false">AND(NOT(ISBLANK(D120)),NOT(ISBLANK(F120)),NOT(ISBLANK(H120)),NOT(ISBLANK(I120)),NOT(ISBLANK(O120)),NOT(ISBLANK(Q120)),Q120&gt;=0,O120&gt;=0,H120&gt;=0,I120&gt;=0,G120&gt;0)</f>
        <v>0</v>
      </c>
      <c r="AE120" s="42" t="s">
        <v>51</v>
      </c>
      <c r="AF120" s="44" t="str">
        <f aca="false">IF($AD120=0,"Review",IF($H$3="US",(($H120-$I120-0.066667*($G120))/($G120*$M120)-($L120*$Q120))*$P120,(($H120-$I120-0.066667*($G120))/($G120*$M120)-($L120/8.696*$Q120))*$P120*37))</f>
        <v>Review</v>
      </c>
      <c r="AG120" s="45" t="str">
        <f aca="false">IF($AD120=0,"Review",IF($H$3="US",AA120/AB120*0.105*37,AA120/AB120))</f>
        <v>Review</v>
      </c>
      <c r="AH120" s="46" t="str">
        <f aca="false">IF($AD120=0,"",IF($H$3="US",AG120/60/60,AG120/24/60/60))</f>
        <v/>
      </c>
      <c r="AI120" s="47" t="str">
        <f aca="false">IF($AD120=0,"",IF($H$3="US",AA120/AB120*37/24/60/60,AA120/AB120/24/60/60))</f>
        <v/>
      </c>
      <c r="AJ120" s="48" t="str">
        <f aca="false">IF(AD120=0,"",IF(AF120=0,"",S120/R120))</f>
        <v/>
      </c>
      <c r="AK120" s="49" t="str">
        <f aca="false">IF(AD120=1,5%,"")</f>
        <v/>
      </c>
      <c r="AL120" s="49" t="str">
        <f aca="false">IF(AD120=1,(100*1.4)/(H120-I120)/100,"")</f>
        <v/>
      </c>
      <c r="AM120" s="49" t="str">
        <f aca="false">IF(AD120=1,IF(G120&gt;0,IF($H$3="US",0.1/AF120,(0.1*37)/AF120),0.1),"")</f>
        <v/>
      </c>
      <c r="AN120" s="49" t="str">
        <f aca="false">IF(AD120=1,SQRT(AK120*AK120+AL120*AL120+AM120*AM120),"")</f>
        <v/>
      </c>
      <c r="AO120" s="55"/>
    </row>
    <row r="121" customFormat="false" ht="19.35" hidden="false" customHeight="false" outlineLevel="0" collapsed="false">
      <c r="A121" s="26"/>
      <c r="B121" s="26"/>
      <c r="C121" s="27"/>
      <c r="D121" s="28"/>
      <c r="E121" s="27"/>
      <c r="F121" s="28"/>
      <c r="G121" s="29" t="str">
        <f aca="false">IF(OR(ISBLANK(C121),ISBLANK(D121),ISBLANK(E121),ISBLANK(F121)),"",(E121+F121)-(C121+D121))</f>
        <v/>
      </c>
      <c r="H121" s="30"/>
      <c r="I121" s="31"/>
      <c r="J121" s="32" t="n">
        <f aca="false">IF(N121="SST",0.314473,IF(N121="SLT",0.031243,IF(N121="LST",0.124228,IF(N121="LLT",0.010189,IF(N121="LST-OO",0.074671,IF(N121="LLT-OO",0.011965,IF(N121="LMT-OO",0.013497,IF(N121="HST",7.2954,IF(N121="HLT",0.60795)))))))))</f>
        <v>0</v>
      </c>
      <c r="K121" s="32" t="n">
        <f aca="false">IF(N121="SST",0.260619,IF(N121="SLT",0.02188,IF(N121="LST",0.040676,IF(N121="LLT",0.003372,IF(N121="LST-OO",0.037557,IF(N121="LLT-OO",0.002079,IF(N121="LMT-OO",0.012499,IF(N121="HST",0.004293,IF(N121="HLT",0.0003578)))))))))</f>
        <v>0</v>
      </c>
      <c r="L121" s="29" t="n">
        <f aca="false">IF(N121="SST",0.087,IF(N121="SLT",0.087,IF(N121="LST",0.12,IF(N121="LLT",0.12,IF(N121="LST-OO",0.12,IF(N121="LLT-OO",0.12,IF(N121="LMT-OO",0.12,IF(N121="HST",0.07,IF(N121="HLT",0.07)))))))))</f>
        <v>0</v>
      </c>
      <c r="M121" s="33" t="str">
        <f aca="false">IF(ISBLANK(N121),"",IF(N121="HST",J121+K121*((I121+H121)/2),IF(N121="HLT",J121+K121*((I121+H121)/2),J121+K121*LN((I121+H121)/2))))</f>
        <v/>
      </c>
      <c r="N121" s="31"/>
      <c r="O121" s="31"/>
      <c r="P121" s="34" t="n">
        <f aca="false">IF($H$3="US",IF(LEFT(N121,1)="S",IF(O121&lt;=4000,1,IF(O121&gt;4000,0.79+(6*O121/100000))),IF(LEFT(N121,1)="L",IF(O121&lt;=200,1,IF(O121&gt;200,1.005+(4.5526*O121/100000))),IF(LEFT(N121,1)="H",1))),IF($H$3="SI",IF(LEFT(N121,1)="S",IF(O121&lt;=1219.51,1,IF(O121&gt;1219.51,0.79+(6*(O121*3.28)/100000))),IF(LEFT(N121,1)="L",IF(O121&lt;=60.98,1,IF(O121&gt;60.98,1.005+(4.5526*(O121*3.28)/100000))),IF(LEFT(N121,1)="H",1)))))</f>
        <v>0</v>
      </c>
      <c r="Q121" s="35"/>
      <c r="R121" s="36" t="str">
        <f aca="false">IF(AF121&lt;0,0,IF($AD121=0,"Review",IF($H$3="US",(($H121-$I121-0.066667*($G121))/($G121*$M121)-($L121*$Q121))*$P121,(($H121-$I121-0.066667*($G121))/($G121*$M121)-($L121/8.696*$Q121))*$P121*37)))</f>
        <v>Review</v>
      </c>
      <c r="S121" s="37" t="str">
        <f aca="false">IF(R121="Review","",IF(R121=0,"",(SQRT(SUMSQ((5),(100*1.4/(H121-I121)),(100*IF($E$3="US",0.1,0.1*37)/R121)))/100)*R121))</f>
        <v/>
      </c>
      <c r="T121" s="38" t="str">
        <f aca="false">IF(R121="Review","",IF(R121=0,"",S121/R121))</f>
        <v/>
      </c>
      <c r="U121" s="39" t="n">
        <v>0.1814</v>
      </c>
      <c r="V121" s="40" t="n">
        <v>0.00096</v>
      </c>
      <c r="W121" s="41" t="e">
        <f aca="false">U121*G121</f>
        <v>#VALUE!</v>
      </c>
      <c r="X121" s="41" t="e">
        <f aca="false">EXP(-W121)</f>
        <v>#VALUE!</v>
      </c>
      <c r="Y121" s="41" t="e">
        <f aca="false">1-X121</f>
        <v>#VALUE!</v>
      </c>
      <c r="Z121" s="41" t="e">
        <f aca="false">1-(Y121/W121)</f>
        <v>#VALUE!</v>
      </c>
      <c r="AA121" s="41" t="e">
        <f aca="false">(R121*U121*V121)/Z121</f>
        <v>#VALUE!</v>
      </c>
      <c r="AB121" s="40" t="n">
        <v>0.01887</v>
      </c>
      <c r="AC121" s="42" t="s">
        <v>50</v>
      </c>
      <c r="AD121" s="43" t="b">
        <f aca="false">AND(NOT(ISBLANK(D121)),NOT(ISBLANK(F121)),NOT(ISBLANK(H121)),NOT(ISBLANK(I121)),NOT(ISBLANK(O121)),NOT(ISBLANK(Q121)),Q121&gt;=0,O121&gt;=0,H121&gt;=0,I121&gt;=0,G121&gt;0)</f>
        <v>0</v>
      </c>
      <c r="AE121" s="42" t="s">
        <v>51</v>
      </c>
      <c r="AF121" s="44" t="str">
        <f aca="false">IF($AD121=0,"Review",IF($H$3="US",(($H121-$I121-0.066667*($G121))/($G121*$M121)-($L121*$Q121))*$P121,(($H121-$I121-0.066667*($G121))/($G121*$M121)-($L121/8.696*$Q121))*$P121*37))</f>
        <v>Review</v>
      </c>
      <c r="AG121" s="45" t="str">
        <f aca="false">IF($AD121=0,"Review",IF($H$3="US",AA121/AB121*0.105*37,AA121/AB121))</f>
        <v>Review</v>
      </c>
      <c r="AH121" s="46" t="str">
        <f aca="false">IF($AD121=0,"",IF($H$3="US",AG121/60/60,AG121/24/60/60))</f>
        <v/>
      </c>
      <c r="AI121" s="47" t="str">
        <f aca="false">IF($AD121=0,"",IF($H$3="US",AA121/AB121*37/24/60/60,AA121/AB121/24/60/60))</f>
        <v/>
      </c>
      <c r="AJ121" s="48" t="str">
        <f aca="false">IF(AD121=0,"",IF(AF121=0,"",S121/R121))</f>
        <v/>
      </c>
      <c r="AK121" s="49" t="str">
        <f aca="false">IF(AD121=1,5%,"")</f>
        <v/>
      </c>
      <c r="AL121" s="49" t="str">
        <f aca="false">IF(AD121=1,(100*1.4)/(H121-I121)/100,"")</f>
        <v/>
      </c>
      <c r="AM121" s="49" t="str">
        <f aca="false">IF(AD121=1,IF(G121&gt;0,IF($H$3="US",0.1/AF121,(0.1*37)/AF121),0.1),"")</f>
        <v/>
      </c>
      <c r="AN121" s="49" t="str">
        <f aca="false">IF(AD121=1,SQRT(AK121*AK121+AL121*AL121+AM121*AM121),"")</f>
        <v/>
      </c>
      <c r="AO121" s="55"/>
    </row>
    <row r="122" customFormat="false" ht="19.35" hidden="false" customHeight="false" outlineLevel="0" collapsed="false">
      <c r="A122" s="26"/>
      <c r="B122" s="26"/>
      <c r="C122" s="27"/>
      <c r="D122" s="28"/>
      <c r="E122" s="27"/>
      <c r="F122" s="28"/>
      <c r="G122" s="29" t="str">
        <f aca="false">IF(OR(ISBLANK(C122),ISBLANK(D122),ISBLANK(E122),ISBLANK(F122)),"",(E122+F122)-(C122+D122))</f>
        <v/>
      </c>
      <c r="H122" s="30"/>
      <c r="I122" s="31"/>
      <c r="J122" s="32" t="n">
        <f aca="false">IF(N122="SST",0.314473,IF(N122="SLT",0.031243,IF(N122="LST",0.124228,IF(N122="LLT",0.010189,IF(N122="LST-OO",0.074671,IF(N122="LLT-OO",0.011965,IF(N122="LMT-OO",0.013497,IF(N122="HST",7.2954,IF(N122="HLT",0.60795)))))))))</f>
        <v>0</v>
      </c>
      <c r="K122" s="32" t="n">
        <f aca="false">IF(N122="SST",0.260619,IF(N122="SLT",0.02188,IF(N122="LST",0.040676,IF(N122="LLT",0.003372,IF(N122="LST-OO",0.037557,IF(N122="LLT-OO",0.002079,IF(N122="LMT-OO",0.012499,IF(N122="HST",0.004293,IF(N122="HLT",0.0003578)))))))))</f>
        <v>0</v>
      </c>
      <c r="L122" s="29" t="n">
        <f aca="false">IF(N122="SST",0.087,IF(N122="SLT",0.087,IF(N122="LST",0.12,IF(N122="LLT",0.12,IF(N122="LST-OO",0.12,IF(N122="LLT-OO",0.12,IF(N122="LMT-OO",0.12,IF(N122="HST",0.07,IF(N122="HLT",0.07)))))))))</f>
        <v>0</v>
      </c>
      <c r="M122" s="33" t="str">
        <f aca="false">IF(ISBLANK(N122),"",IF(N122="HST",J122+K122*((I122+H122)/2),IF(N122="HLT",J122+K122*((I122+H122)/2),J122+K122*LN((I122+H122)/2))))</f>
        <v/>
      </c>
      <c r="N122" s="31"/>
      <c r="O122" s="31"/>
      <c r="P122" s="34" t="n">
        <f aca="false">IF($H$3="US",IF(LEFT(N122,1)="S",IF(O122&lt;=4000,1,IF(O122&gt;4000,0.79+(6*O122/100000))),IF(LEFT(N122,1)="L",IF(O122&lt;=200,1,IF(O122&gt;200,1.005+(4.5526*O122/100000))),IF(LEFT(N122,1)="H",1))),IF($H$3="SI",IF(LEFT(N122,1)="S",IF(O122&lt;=1219.51,1,IF(O122&gt;1219.51,0.79+(6*(O122*3.28)/100000))),IF(LEFT(N122,1)="L",IF(O122&lt;=60.98,1,IF(O122&gt;60.98,1.005+(4.5526*(O122*3.28)/100000))),IF(LEFT(N122,1)="H",1)))))</f>
        <v>0</v>
      </c>
      <c r="Q122" s="35"/>
      <c r="R122" s="36" t="str">
        <f aca="false">IF(AF122&lt;0,0,IF($AD122=0,"Review",IF($H$3="US",(($H122-$I122-0.066667*($G122))/($G122*$M122)-($L122*$Q122))*$P122,(($H122-$I122-0.066667*($G122))/($G122*$M122)-($L122/8.696*$Q122))*$P122*37)))</f>
        <v>Review</v>
      </c>
      <c r="S122" s="37" t="str">
        <f aca="false">IF(R122="Review","",IF(R122=0,"",(SQRT(SUMSQ((5),(100*1.4/(H122-I122)),(100*IF($E$3="US",0.1,0.1*37)/R122)))/100)*R122))</f>
        <v/>
      </c>
      <c r="T122" s="38" t="str">
        <f aca="false">IF(R122="Review","",IF(R122=0,"",S122/R122))</f>
        <v/>
      </c>
      <c r="U122" s="39" t="n">
        <v>0.1814</v>
      </c>
      <c r="V122" s="40" t="n">
        <v>0.00096</v>
      </c>
      <c r="W122" s="41" t="e">
        <f aca="false">U122*G122</f>
        <v>#VALUE!</v>
      </c>
      <c r="X122" s="41" t="e">
        <f aca="false">EXP(-W122)</f>
        <v>#VALUE!</v>
      </c>
      <c r="Y122" s="41" t="e">
        <f aca="false">1-X122</f>
        <v>#VALUE!</v>
      </c>
      <c r="Z122" s="41" t="e">
        <f aca="false">1-(Y122/W122)</f>
        <v>#VALUE!</v>
      </c>
      <c r="AA122" s="41" t="e">
        <f aca="false">(R122*U122*V122)/Z122</f>
        <v>#VALUE!</v>
      </c>
      <c r="AB122" s="40" t="n">
        <v>0.01887</v>
      </c>
      <c r="AC122" s="42" t="s">
        <v>50</v>
      </c>
      <c r="AD122" s="43" t="b">
        <f aca="false">AND(NOT(ISBLANK(D122)),NOT(ISBLANK(F122)),NOT(ISBLANK(H122)),NOT(ISBLANK(I122)),NOT(ISBLANK(O122)),NOT(ISBLANK(Q122)),Q122&gt;=0,O122&gt;=0,H122&gt;=0,I122&gt;=0,G122&gt;0)</f>
        <v>0</v>
      </c>
      <c r="AE122" s="42" t="s">
        <v>51</v>
      </c>
      <c r="AF122" s="44" t="str">
        <f aca="false">IF($AD122=0,"Review",IF($H$3="US",(($H122-$I122-0.066667*($G122))/($G122*$M122)-($L122*$Q122))*$P122,(($H122-$I122-0.066667*($G122))/($G122*$M122)-($L122/8.696*$Q122))*$P122*37))</f>
        <v>Review</v>
      </c>
      <c r="AG122" s="45" t="str">
        <f aca="false">IF($AD122=0,"Review",IF($H$3="US",AA122/AB122*0.105*37,AA122/AB122))</f>
        <v>Review</v>
      </c>
      <c r="AH122" s="46" t="str">
        <f aca="false">IF($AD122=0,"",IF($H$3="US",AG122/60/60,AG122/24/60/60))</f>
        <v/>
      </c>
      <c r="AI122" s="47" t="str">
        <f aca="false">IF($AD122=0,"",IF($H$3="US",AA122/AB122*37/24/60/60,AA122/AB122/24/60/60))</f>
        <v/>
      </c>
      <c r="AJ122" s="48" t="str">
        <f aca="false">IF(AD122=0,"",IF(AF122=0,"",S122/R122))</f>
        <v/>
      </c>
      <c r="AK122" s="49" t="str">
        <f aca="false">IF(AD122=1,5%,"")</f>
        <v/>
      </c>
      <c r="AL122" s="49" t="str">
        <f aca="false">IF(AD122=1,(100*1.4)/(H122-I122)/100,"")</f>
        <v/>
      </c>
      <c r="AM122" s="49" t="str">
        <f aca="false">IF(AD122=1,IF(G122&gt;0,IF($H$3="US",0.1/AF122,(0.1*37)/AF122),0.1),"")</f>
        <v/>
      </c>
      <c r="AN122" s="49" t="str">
        <f aca="false">IF(AD122=1,SQRT(AK122*AK122+AL122*AL122+AM122*AM122),"")</f>
        <v/>
      </c>
      <c r="AO122" s="55"/>
    </row>
    <row r="123" customFormat="false" ht="19.35" hidden="false" customHeight="false" outlineLevel="0" collapsed="false">
      <c r="A123" s="26"/>
      <c r="B123" s="26"/>
      <c r="C123" s="27"/>
      <c r="D123" s="28"/>
      <c r="E123" s="27"/>
      <c r="F123" s="28"/>
      <c r="G123" s="29" t="str">
        <f aca="false">IF(OR(ISBLANK(C123),ISBLANK(D123),ISBLANK(E123),ISBLANK(F123)),"",(E123+F123)-(C123+D123))</f>
        <v/>
      </c>
      <c r="H123" s="30"/>
      <c r="I123" s="31"/>
      <c r="J123" s="32" t="n">
        <f aca="false">IF(N123="SST",0.314473,IF(N123="SLT",0.031243,IF(N123="LST",0.124228,IF(N123="LLT",0.010189,IF(N123="LST-OO",0.074671,IF(N123="LLT-OO",0.011965,IF(N123="LMT-OO",0.013497,IF(N123="HST",7.2954,IF(N123="HLT",0.60795)))))))))</f>
        <v>0</v>
      </c>
      <c r="K123" s="32" t="n">
        <f aca="false">IF(N123="SST",0.260619,IF(N123="SLT",0.02188,IF(N123="LST",0.040676,IF(N123="LLT",0.003372,IF(N123="LST-OO",0.037557,IF(N123="LLT-OO",0.002079,IF(N123="LMT-OO",0.012499,IF(N123="HST",0.004293,IF(N123="HLT",0.0003578)))))))))</f>
        <v>0</v>
      </c>
      <c r="L123" s="29" t="n">
        <f aca="false">IF(N123="SST",0.087,IF(N123="SLT",0.087,IF(N123="LST",0.12,IF(N123="LLT",0.12,IF(N123="LST-OO",0.12,IF(N123="LLT-OO",0.12,IF(N123="LMT-OO",0.12,IF(N123="HST",0.07,IF(N123="HLT",0.07)))))))))</f>
        <v>0</v>
      </c>
      <c r="M123" s="33" t="str">
        <f aca="false">IF(ISBLANK(N123),"",IF(N123="HST",J123+K123*((I123+H123)/2),IF(N123="HLT",J123+K123*((I123+H123)/2),J123+K123*LN((I123+H123)/2))))</f>
        <v/>
      </c>
      <c r="N123" s="31"/>
      <c r="O123" s="31"/>
      <c r="P123" s="34" t="n">
        <f aca="false">IF($H$3="US",IF(LEFT(N123,1)="S",IF(O123&lt;=4000,1,IF(O123&gt;4000,0.79+(6*O123/100000))),IF(LEFT(N123,1)="L",IF(O123&lt;=200,1,IF(O123&gt;200,1.005+(4.5526*O123/100000))),IF(LEFT(N123,1)="H",1))),IF($H$3="SI",IF(LEFT(N123,1)="S",IF(O123&lt;=1219.51,1,IF(O123&gt;1219.51,0.79+(6*(O123*3.28)/100000))),IF(LEFT(N123,1)="L",IF(O123&lt;=60.98,1,IF(O123&gt;60.98,1.005+(4.5526*(O123*3.28)/100000))),IF(LEFT(N123,1)="H",1)))))</f>
        <v>0</v>
      </c>
      <c r="Q123" s="35"/>
      <c r="R123" s="36" t="str">
        <f aca="false">IF(AF123&lt;0,0,IF($AD123=0,"Review",IF($H$3="US",(($H123-$I123-0.066667*($G123))/($G123*$M123)-($L123*$Q123))*$P123,(($H123-$I123-0.066667*($G123))/($G123*$M123)-($L123/8.696*$Q123))*$P123*37)))</f>
        <v>Review</v>
      </c>
      <c r="S123" s="37" t="str">
        <f aca="false">IF(R123="Review","",IF(R123=0,"",(SQRT(SUMSQ((5),(100*1.4/(H123-I123)),(100*IF($E$3="US",0.1,0.1*37)/R123)))/100)*R123))</f>
        <v/>
      </c>
      <c r="T123" s="38" t="str">
        <f aca="false">IF(R123="Review","",IF(R123=0,"",S123/R123))</f>
        <v/>
      </c>
      <c r="U123" s="39" t="n">
        <v>0.1814</v>
      </c>
      <c r="V123" s="40" t="n">
        <v>0.00096</v>
      </c>
      <c r="W123" s="41" t="e">
        <f aca="false">U123*G123</f>
        <v>#VALUE!</v>
      </c>
      <c r="X123" s="41" t="e">
        <f aca="false">EXP(-W123)</f>
        <v>#VALUE!</v>
      </c>
      <c r="Y123" s="41" t="e">
        <f aca="false">1-X123</f>
        <v>#VALUE!</v>
      </c>
      <c r="Z123" s="41" t="e">
        <f aca="false">1-(Y123/W123)</f>
        <v>#VALUE!</v>
      </c>
      <c r="AA123" s="41" t="e">
        <f aca="false">(R123*U123*V123)/Z123</f>
        <v>#VALUE!</v>
      </c>
      <c r="AB123" s="40" t="n">
        <v>0.01887</v>
      </c>
      <c r="AC123" s="42" t="s">
        <v>50</v>
      </c>
      <c r="AD123" s="43" t="b">
        <f aca="false">AND(NOT(ISBLANK(D123)),NOT(ISBLANK(F123)),NOT(ISBLANK(H123)),NOT(ISBLANK(I123)),NOT(ISBLANK(O123)),NOT(ISBLANK(Q123)),Q123&gt;=0,O123&gt;=0,H123&gt;=0,I123&gt;=0,G123&gt;0)</f>
        <v>0</v>
      </c>
      <c r="AE123" s="42" t="s">
        <v>51</v>
      </c>
      <c r="AF123" s="44" t="str">
        <f aca="false">IF($AD123=0,"Review",IF($H$3="US",(($H123-$I123-0.066667*($G123))/($G123*$M123)-($L123*$Q123))*$P123,(($H123-$I123-0.066667*($G123))/($G123*$M123)-($L123/8.696*$Q123))*$P123*37))</f>
        <v>Review</v>
      </c>
      <c r="AG123" s="45" t="str">
        <f aca="false">IF($AD123=0,"Review",IF($H$3="US",AA123/AB123*0.105*37,AA123/AB123))</f>
        <v>Review</v>
      </c>
      <c r="AH123" s="46" t="str">
        <f aca="false">IF($AD123=0,"",IF($H$3="US",AG123/60/60,AG123/24/60/60))</f>
        <v/>
      </c>
      <c r="AI123" s="47" t="str">
        <f aca="false">IF($AD123=0,"",IF($H$3="US",AA123/AB123*37/24/60/60,AA123/AB123/24/60/60))</f>
        <v/>
      </c>
      <c r="AJ123" s="48" t="str">
        <f aca="false">IF(AD123=0,"",IF(AF123=0,"",S123/R123))</f>
        <v/>
      </c>
      <c r="AK123" s="49" t="str">
        <f aca="false">IF(AD123=1,5%,"")</f>
        <v/>
      </c>
      <c r="AL123" s="49" t="str">
        <f aca="false">IF(AD123=1,(100*1.4)/(H123-I123)/100,"")</f>
        <v/>
      </c>
      <c r="AM123" s="49" t="str">
        <f aca="false">IF(AD123=1,IF(G123&gt;0,IF($H$3="US",0.1/AF123,(0.1*37)/AF123),0.1),"")</f>
        <v/>
      </c>
      <c r="AN123" s="49" t="str">
        <f aca="false">IF(AD123=1,SQRT(AK123*AK123+AL123*AL123+AM123*AM123),"")</f>
        <v/>
      </c>
      <c r="AO123" s="55"/>
    </row>
    <row r="124" customFormat="false" ht="19.35" hidden="false" customHeight="false" outlineLevel="0" collapsed="false">
      <c r="A124" s="26"/>
      <c r="B124" s="26"/>
      <c r="C124" s="27"/>
      <c r="D124" s="28"/>
      <c r="E124" s="27"/>
      <c r="F124" s="28"/>
      <c r="G124" s="29" t="str">
        <f aca="false">IF(OR(ISBLANK(C124),ISBLANK(D124),ISBLANK(E124),ISBLANK(F124)),"",(E124+F124)-(C124+D124))</f>
        <v/>
      </c>
      <c r="H124" s="30"/>
      <c r="I124" s="31"/>
      <c r="J124" s="32" t="n">
        <f aca="false">IF(N124="SST",0.314473,IF(N124="SLT",0.031243,IF(N124="LST",0.124228,IF(N124="LLT",0.010189,IF(N124="LST-OO",0.074671,IF(N124="LLT-OO",0.011965,IF(N124="LMT-OO",0.013497,IF(N124="HST",7.2954,IF(N124="HLT",0.60795)))))))))</f>
        <v>0</v>
      </c>
      <c r="K124" s="32" t="n">
        <f aca="false">IF(N124="SST",0.260619,IF(N124="SLT",0.02188,IF(N124="LST",0.040676,IF(N124="LLT",0.003372,IF(N124="LST-OO",0.037557,IF(N124="LLT-OO",0.002079,IF(N124="LMT-OO",0.012499,IF(N124="HST",0.004293,IF(N124="HLT",0.0003578)))))))))</f>
        <v>0</v>
      </c>
      <c r="L124" s="29" t="n">
        <f aca="false">IF(N124="SST",0.087,IF(N124="SLT",0.087,IF(N124="LST",0.12,IF(N124="LLT",0.12,IF(N124="LST-OO",0.12,IF(N124="LLT-OO",0.12,IF(N124="LMT-OO",0.12,IF(N124="HST",0.07,IF(N124="HLT",0.07)))))))))</f>
        <v>0</v>
      </c>
      <c r="M124" s="33" t="str">
        <f aca="false">IF(ISBLANK(N124),"",IF(N124="HST",J124+K124*((I124+H124)/2),IF(N124="HLT",J124+K124*((I124+H124)/2),J124+K124*LN((I124+H124)/2))))</f>
        <v/>
      </c>
      <c r="N124" s="31"/>
      <c r="O124" s="31"/>
      <c r="P124" s="34" t="n">
        <f aca="false">IF($H$3="US",IF(LEFT(N124,1)="S",IF(O124&lt;=4000,1,IF(O124&gt;4000,0.79+(6*O124/100000))),IF(LEFT(N124,1)="L",IF(O124&lt;=200,1,IF(O124&gt;200,1.005+(4.5526*O124/100000))),IF(LEFT(N124,1)="H",1))),IF($H$3="SI",IF(LEFT(N124,1)="S",IF(O124&lt;=1219.51,1,IF(O124&gt;1219.51,0.79+(6*(O124*3.28)/100000))),IF(LEFT(N124,1)="L",IF(O124&lt;=60.98,1,IF(O124&gt;60.98,1.005+(4.5526*(O124*3.28)/100000))),IF(LEFT(N124,1)="H",1)))))</f>
        <v>0</v>
      </c>
      <c r="Q124" s="35"/>
      <c r="R124" s="36" t="str">
        <f aca="false">IF(AF124&lt;0,0,IF($AD124=0,"Review",IF($H$3="US",(($H124-$I124-0.066667*($G124))/($G124*$M124)-($L124*$Q124))*$P124,(($H124-$I124-0.066667*($G124))/($G124*$M124)-($L124/8.696*$Q124))*$P124*37)))</f>
        <v>Review</v>
      </c>
      <c r="S124" s="37" t="str">
        <f aca="false">IF(R124="Review","",IF(R124=0,"",(SQRT(SUMSQ((5),(100*1.4/(H124-I124)),(100*IF($E$3="US",0.1,0.1*37)/R124)))/100)*R124))</f>
        <v/>
      </c>
      <c r="T124" s="38" t="str">
        <f aca="false">IF(R124="Review","",IF(R124=0,"",S124/R124))</f>
        <v/>
      </c>
      <c r="U124" s="39" t="n">
        <v>0.1814</v>
      </c>
      <c r="V124" s="40" t="n">
        <v>0.00096</v>
      </c>
      <c r="W124" s="41" t="e">
        <f aca="false">U124*G124</f>
        <v>#VALUE!</v>
      </c>
      <c r="X124" s="41" t="e">
        <f aca="false">EXP(-W124)</f>
        <v>#VALUE!</v>
      </c>
      <c r="Y124" s="41" t="e">
        <f aca="false">1-X124</f>
        <v>#VALUE!</v>
      </c>
      <c r="Z124" s="41" t="e">
        <f aca="false">1-(Y124/W124)</f>
        <v>#VALUE!</v>
      </c>
      <c r="AA124" s="41" t="e">
        <f aca="false">(R124*U124*V124)/Z124</f>
        <v>#VALUE!</v>
      </c>
      <c r="AB124" s="40" t="n">
        <v>0.01887</v>
      </c>
      <c r="AC124" s="42" t="s">
        <v>50</v>
      </c>
      <c r="AD124" s="43" t="b">
        <f aca="false">AND(NOT(ISBLANK(D124)),NOT(ISBLANK(F124)),NOT(ISBLANK(H124)),NOT(ISBLANK(I124)),NOT(ISBLANK(O124)),NOT(ISBLANK(Q124)),Q124&gt;=0,O124&gt;=0,H124&gt;=0,I124&gt;=0,G124&gt;0)</f>
        <v>0</v>
      </c>
      <c r="AE124" s="42" t="s">
        <v>51</v>
      </c>
      <c r="AF124" s="44" t="str">
        <f aca="false">IF($AD124=0,"Review",IF($H$3="US",(($H124-$I124-0.066667*($G124))/($G124*$M124)-($L124*$Q124))*$P124,(($H124-$I124-0.066667*($G124))/($G124*$M124)-($L124/8.696*$Q124))*$P124*37))</f>
        <v>Review</v>
      </c>
      <c r="AG124" s="45" t="str">
        <f aca="false">IF($AD124=0,"Review",IF($H$3="US",AA124/AB124*0.105*37,AA124/AB124))</f>
        <v>Review</v>
      </c>
      <c r="AH124" s="46" t="str">
        <f aca="false">IF($AD124=0,"",IF($H$3="US",AG124/60/60,AG124/24/60/60))</f>
        <v/>
      </c>
      <c r="AI124" s="47" t="str">
        <f aca="false">IF($AD124=0,"",IF($H$3="US",AA124/AB124*37/24/60/60,AA124/AB124/24/60/60))</f>
        <v/>
      </c>
      <c r="AJ124" s="48" t="str">
        <f aca="false">IF(AD124=0,"",IF(AF124=0,"",S124/R124))</f>
        <v/>
      </c>
      <c r="AK124" s="49" t="str">
        <f aca="false">IF(AD124=1,5%,"")</f>
        <v/>
      </c>
      <c r="AL124" s="49" t="str">
        <f aca="false">IF(AD124=1,(100*1.4)/(H124-I124)/100,"")</f>
        <v/>
      </c>
      <c r="AM124" s="49" t="str">
        <f aca="false">IF(AD124=1,IF(G124&gt;0,IF($H$3="US",0.1/AF124,(0.1*37)/AF124),0.1),"")</f>
        <v/>
      </c>
      <c r="AN124" s="49" t="str">
        <f aca="false">IF(AD124=1,SQRT(AK124*AK124+AL124*AL124+AM124*AM124),"")</f>
        <v/>
      </c>
      <c r="AO124" s="55"/>
    </row>
    <row r="125" customFormat="false" ht="19.35" hidden="false" customHeight="false" outlineLevel="0" collapsed="false">
      <c r="A125" s="26"/>
      <c r="B125" s="26"/>
      <c r="C125" s="27"/>
      <c r="D125" s="28"/>
      <c r="E125" s="27"/>
      <c r="F125" s="28"/>
      <c r="G125" s="29" t="str">
        <f aca="false">IF(OR(ISBLANK(C125),ISBLANK(D125),ISBLANK(E125),ISBLANK(F125)),"",(E125+F125)-(C125+D125))</f>
        <v/>
      </c>
      <c r="H125" s="30"/>
      <c r="I125" s="31"/>
      <c r="J125" s="32" t="n">
        <f aca="false">IF(N125="SST",0.314473,IF(N125="SLT",0.031243,IF(N125="LST",0.124228,IF(N125="LLT",0.010189,IF(N125="LST-OO",0.074671,IF(N125="LLT-OO",0.011965,IF(N125="LMT-OO",0.013497,IF(N125="HST",7.2954,IF(N125="HLT",0.60795)))))))))</f>
        <v>0</v>
      </c>
      <c r="K125" s="32" t="n">
        <f aca="false">IF(N125="SST",0.260619,IF(N125="SLT",0.02188,IF(N125="LST",0.040676,IF(N125="LLT",0.003372,IF(N125="LST-OO",0.037557,IF(N125="LLT-OO",0.002079,IF(N125="LMT-OO",0.012499,IF(N125="HST",0.004293,IF(N125="HLT",0.0003578)))))))))</f>
        <v>0</v>
      </c>
      <c r="L125" s="29" t="n">
        <f aca="false">IF(N125="SST",0.087,IF(N125="SLT",0.087,IF(N125="LST",0.12,IF(N125="LLT",0.12,IF(N125="LST-OO",0.12,IF(N125="LLT-OO",0.12,IF(N125="LMT-OO",0.12,IF(N125="HST",0.07,IF(N125="HLT",0.07)))))))))</f>
        <v>0</v>
      </c>
      <c r="M125" s="33" t="str">
        <f aca="false">IF(ISBLANK(N125),"",IF(N125="HST",J125+K125*((I125+H125)/2),IF(N125="HLT",J125+K125*((I125+H125)/2),J125+K125*LN((I125+H125)/2))))</f>
        <v/>
      </c>
      <c r="N125" s="31"/>
      <c r="O125" s="31"/>
      <c r="P125" s="34" t="n">
        <f aca="false">IF($H$3="US",IF(LEFT(N125,1)="S",IF(O125&lt;=4000,1,IF(O125&gt;4000,0.79+(6*O125/100000))),IF(LEFT(N125,1)="L",IF(O125&lt;=200,1,IF(O125&gt;200,1.005+(4.5526*O125/100000))),IF(LEFT(N125,1)="H",1))),IF($H$3="SI",IF(LEFT(N125,1)="S",IF(O125&lt;=1219.51,1,IF(O125&gt;1219.51,0.79+(6*(O125*3.28)/100000))),IF(LEFT(N125,1)="L",IF(O125&lt;=60.98,1,IF(O125&gt;60.98,1.005+(4.5526*(O125*3.28)/100000))),IF(LEFT(N125,1)="H",1)))))</f>
        <v>0</v>
      </c>
      <c r="Q125" s="35"/>
      <c r="R125" s="36" t="str">
        <f aca="false">IF(AF125&lt;0,0,IF($AD125=0,"Review",IF($H$3="US",(($H125-$I125-0.066667*($G125))/($G125*$M125)-($L125*$Q125))*$P125,(($H125-$I125-0.066667*($G125))/($G125*$M125)-($L125/8.696*$Q125))*$P125*37)))</f>
        <v>Review</v>
      </c>
      <c r="S125" s="37" t="str">
        <f aca="false">IF(R125="Review","",IF(R125=0,"",(SQRT(SUMSQ((5),(100*1.4/(H125-I125)),(100*IF($E$3="US",0.1,0.1*37)/R125)))/100)*R125))</f>
        <v/>
      </c>
      <c r="T125" s="38" t="str">
        <f aca="false">IF(R125="Review","",IF(R125=0,"",S125/R125))</f>
        <v/>
      </c>
      <c r="U125" s="39" t="n">
        <v>0.1814</v>
      </c>
      <c r="V125" s="40" t="n">
        <v>0.00096</v>
      </c>
      <c r="W125" s="41" t="e">
        <f aca="false">U125*G125</f>
        <v>#VALUE!</v>
      </c>
      <c r="X125" s="41" t="e">
        <f aca="false">EXP(-W125)</f>
        <v>#VALUE!</v>
      </c>
      <c r="Y125" s="41" t="e">
        <f aca="false">1-X125</f>
        <v>#VALUE!</v>
      </c>
      <c r="Z125" s="41" t="e">
        <f aca="false">1-(Y125/W125)</f>
        <v>#VALUE!</v>
      </c>
      <c r="AA125" s="41" t="e">
        <f aca="false">(R125*U125*V125)/Z125</f>
        <v>#VALUE!</v>
      </c>
      <c r="AB125" s="40" t="n">
        <v>0.01887</v>
      </c>
      <c r="AC125" s="42" t="s">
        <v>50</v>
      </c>
      <c r="AD125" s="43" t="b">
        <f aca="false">AND(NOT(ISBLANK(D125)),NOT(ISBLANK(F125)),NOT(ISBLANK(H125)),NOT(ISBLANK(I125)),NOT(ISBLANK(O125)),NOT(ISBLANK(Q125)),Q125&gt;=0,O125&gt;=0,H125&gt;=0,I125&gt;=0,G125&gt;0)</f>
        <v>0</v>
      </c>
      <c r="AE125" s="42" t="s">
        <v>51</v>
      </c>
      <c r="AF125" s="44" t="str">
        <f aca="false">IF($AD125=0,"Review",IF($H$3="US",(($H125-$I125-0.066667*($G125))/($G125*$M125)-($L125*$Q125))*$P125,(($H125-$I125-0.066667*($G125))/($G125*$M125)-($L125/8.696*$Q125))*$P125*37))</f>
        <v>Review</v>
      </c>
      <c r="AG125" s="45" t="str">
        <f aca="false">IF($AD125=0,"Review",IF($H$3="US",AA125/AB125*0.105*37,AA125/AB125))</f>
        <v>Review</v>
      </c>
      <c r="AH125" s="46" t="str">
        <f aca="false">IF($AD125=0,"",IF($H$3="US",AG125/60/60,AG125/24/60/60))</f>
        <v/>
      </c>
      <c r="AI125" s="47" t="str">
        <f aca="false">IF($AD125=0,"",IF($H$3="US",AA125/AB125*37/24/60/60,AA125/AB125/24/60/60))</f>
        <v/>
      </c>
      <c r="AJ125" s="48" t="str">
        <f aca="false">IF(AD125=0,"",IF(AF125=0,"",S125/R125))</f>
        <v/>
      </c>
      <c r="AK125" s="49" t="str">
        <f aca="false">IF(AD125=1,5%,"")</f>
        <v/>
      </c>
      <c r="AL125" s="49" t="str">
        <f aca="false">IF(AD125=1,(100*1.4)/(H125-I125)/100,"")</f>
        <v/>
      </c>
      <c r="AM125" s="49" t="str">
        <f aca="false">IF(AD125=1,IF(G125&gt;0,IF($H$3="US",0.1/AF125,(0.1*37)/AF125),0.1),"")</f>
        <v/>
      </c>
      <c r="AN125" s="49" t="str">
        <f aca="false">IF(AD125=1,SQRT(AK125*AK125+AL125*AL125+AM125*AM125),"")</f>
        <v/>
      </c>
      <c r="AO125" s="55"/>
    </row>
    <row r="126" customFormat="false" ht="19.35" hidden="false" customHeight="false" outlineLevel="0" collapsed="false">
      <c r="A126" s="26"/>
      <c r="B126" s="26"/>
      <c r="C126" s="27"/>
      <c r="D126" s="28"/>
      <c r="E126" s="27"/>
      <c r="F126" s="28"/>
      <c r="G126" s="29" t="str">
        <f aca="false">IF(OR(ISBLANK(C126),ISBLANK(D126),ISBLANK(E126),ISBLANK(F126)),"",(E126+F126)-(C126+D126))</f>
        <v/>
      </c>
      <c r="H126" s="30"/>
      <c r="I126" s="31"/>
      <c r="J126" s="32" t="n">
        <f aca="false">IF(N126="SST",0.314473,IF(N126="SLT",0.031243,IF(N126="LST",0.124228,IF(N126="LLT",0.010189,IF(N126="LST-OO",0.074671,IF(N126="LLT-OO",0.011965,IF(N126="LMT-OO",0.013497,IF(N126="HST",7.2954,IF(N126="HLT",0.60795)))))))))</f>
        <v>0</v>
      </c>
      <c r="K126" s="32" t="n">
        <f aca="false">IF(N126="SST",0.260619,IF(N126="SLT",0.02188,IF(N126="LST",0.040676,IF(N126="LLT",0.003372,IF(N126="LST-OO",0.037557,IF(N126="LLT-OO",0.002079,IF(N126="LMT-OO",0.012499,IF(N126="HST",0.004293,IF(N126="HLT",0.0003578)))))))))</f>
        <v>0</v>
      </c>
      <c r="L126" s="29" t="n">
        <f aca="false">IF(N126="SST",0.087,IF(N126="SLT",0.087,IF(N126="LST",0.12,IF(N126="LLT",0.12,IF(N126="LST-OO",0.12,IF(N126="LLT-OO",0.12,IF(N126="LMT-OO",0.12,IF(N126="HST",0.07,IF(N126="HLT",0.07)))))))))</f>
        <v>0</v>
      </c>
      <c r="M126" s="33" t="str">
        <f aca="false">IF(ISBLANK(N126),"",IF(N126="HST",J126+K126*((I126+H126)/2),IF(N126="HLT",J126+K126*((I126+H126)/2),J126+K126*LN((I126+H126)/2))))</f>
        <v/>
      </c>
      <c r="N126" s="31"/>
      <c r="O126" s="31"/>
      <c r="P126" s="34" t="n">
        <f aca="false">IF($H$3="US",IF(LEFT(N126,1)="S",IF(O126&lt;=4000,1,IF(O126&gt;4000,0.79+(6*O126/100000))),IF(LEFT(N126,1)="L",IF(O126&lt;=200,1,IF(O126&gt;200,1.005+(4.5526*O126/100000))),IF(LEFT(N126,1)="H",1))),IF($H$3="SI",IF(LEFT(N126,1)="S",IF(O126&lt;=1219.51,1,IF(O126&gt;1219.51,0.79+(6*(O126*3.28)/100000))),IF(LEFT(N126,1)="L",IF(O126&lt;=60.98,1,IF(O126&gt;60.98,1.005+(4.5526*(O126*3.28)/100000))),IF(LEFT(N126,1)="H",1)))))</f>
        <v>0</v>
      </c>
      <c r="Q126" s="35"/>
      <c r="R126" s="36" t="str">
        <f aca="false">IF(AF126&lt;0,0,IF($AD126=0,"Review",IF($H$3="US",(($H126-$I126-0.066667*($G126))/($G126*$M126)-($L126*$Q126))*$P126,(($H126-$I126-0.066667*($G126))/($G126*$M126)-($L126/8.696*$Q126))*$P126*37)))</f>
        <v>Review</v>
      </c>
      <c r="S126" s="37" t="str">
        <f aca="false">IF(R126="Review","",IF(R126=0,"",(SQRT(SUMSQ((5),(100*1.4/(H126-I126)),(100*IF($E$3="US",0.1,0.1*37)/R126)))/100)*R126))</f>
        <v/>
      </c>
      <c r="T126" s="38" t="str">
        <f aca="false">IF(R126="Review","",IF(R126=0,"",S126/R126))</f>
        <v/>
      </c>
      <c r="U126" s="39" t="n">
        <v>0.1814</v>
      </c>
      <c r="V126" s="40" t="n">
        <v>0.00096</v>
      </c>
      <c r="W126" s="41" t="e">
        <f aca="false">U126*G126</f>
        <v>#VALUE!</v>
      </c>
      <c r="X126" s="41" t="e">
        <f aca="false">EXP(-W126)</f>
        <v>#VALUE!</v>
      </c>
      <c r="Y126" s="41" t="e">
        <f aca="false">1-X126</f>
        <v>#VALUE!</v>
      </c>
      <c r="Z126" s="41" t="e">
        <f aca="false">1-(Y126/W126)</f>
        <v>#VALUE!</v>
      </c>
      <c r="AA126" s="41" t="e">
        <f aca="false">(R126*U126*V126)/Z126</f>
        <v>#VALUE!</v>
      </c>
      <c r="AB126" s="40" t="n">
        <v>0.01887</v>
      </c>
      <c r="AC126" s="42" t="s">
        <v>50</v>
      </c>
      <c r="AD126" s="43" t="b">
        <f aca="false">AND(NOT(ISBLANK(D126)),NOT(ISBLANK(F126)),NOT(ISBLANK(H126)),NOT(ISBLANK(I126)),NOT(ISBLANK(O126)),NOT(ISBLANK(Q126)),Q126&gt;=0,O126&gt;=0,H126&gt;=0,I126&gt;=0,G126&gt;0)</f>
        <v>0</v>
      </c>
      <c r="AE126" s="42" t="s">
        <v>51</v>
      </c>
      <c r="AF126" s="44" t="str">
        <f aca="false">IF($AD126=0,"Review",IF($H$3="US",(($H126-$I126-0.066667*($G126))/($G126*$M126)-($L126*$Q126))*$P126,(($H126-$I126-0.066667*($G126))/($G126*$M126)-($L126/8.696*$Q126))*$P126*37))</f>
        <v>Review</v>
      </c>
      <c r="AG126" s="45" t="str">
        <f aca="false">IF($AD126=0,"Review",IF($H$3="US",AA126/AB126*0.105*37,AA126/AB126))</f>
        <v>Review</v>
      </c>
      <c r="AH126" s="46" t="str">
        <f aca="false">IF($AD126=0,"",IF($H$3="US",AG126/60/60,AG126/24/60/60))</f>
        <v/>
      </c>
      <c r="AI126" s="47" t="str">
        <f aca="false">IF($AD126=0,"",IF($H$3="US",AA126/AB126*37/24/60/60,AA126/AB126/24/60/60))</f>
        <v/>
      </c>
      <c r="AJ126" s="48" t="str">
        <f aca="false">IF(AD126=0,"",IF(AF126=0,"",S126/R126))</f>
        <v/>
      </c>
      <c r="AK126" s="49" t="str">
        <f aca="false">IF(AD126=1,5%,"")</f>
        <v/>
      </c>
      <c r="AL126" s="49" t="str">
        <f aca="false">IF(AD126=1,(100*1.4)/(H126-I126)/100,"")</f>
        <v/>
      </c>
      <c r="AM126" s="49" t="str">
        <f aca="false">IF(AD126=1,IF(G126&gt;0,IF($H$3="US",0.1/AF126,(0.1*37)/AF126),0.1),"")</f>
        <v/>
      </c>
      <c r="AN126" s="49" t="str">
        <f aca="false">IF(AD126=1,SQRT(AK126*AK126+AL126*AL126+AM126*AM126),"")</f>
        <v/>
      </c>
      <c r="AO126" s="55"/>
    </row>
    <row r="127" customFormat="false" ht="19.35" hidden="false" customHeight="false" outlineLevel="0" collapsed="false">
      <c r="A127" s="26"/>
      <c r="B127" s="26"/>
      <c r="C127" s="27"/>
      <c r="D127" s="28"/>
      <c r="E127" s="27"/>
      <c r="F127" s="28"/>
      <c r="G127" s="29" t="str">
        <f aca="false">IF(OR(ISBLANK(C127),ISBLANK(D127),ISBLANK(E127),ISBLANK(F127)),"",(E127+F127)-(C127+D127))</f>
        <v/>
      </c>
      <c r="H127" s="30"/>
      <c r="I127" s="31"/>
      <c r="J127" s="32" t="n">
        <f aca="false">IF(N127="SST",0.314473,IF(N127="SLT",0.031243,IF(N127="LST",0.124228,IF(N127="LLT",0.010189,IF(N127="LST-OO",0.074671,IF(N127="LLT-OO",0.011965,IF(N127="LMT-OO",0.013497,IF(N127="HST",7.2954,IF(N127="HLT",0.60795)))))))))</f>
        <v>0</v>
      </c>
      <c r="K127" s="32" t="n">
        <f aca="false">IF(N127="SST",0.260619,IF(N127="SLT",0.02188,IF(N127="LST",0.040676,IF(N127="LLT",0.003372,IF(N127="LST-OO",0.037557,IF(N127="LLT-OO",0.002079,IF(N127="LMT-OO",0.012499,IF(N127="HST",0.004293,IF(N127="HLT",0.0003578)))))))))</f>
        <v>0</v>
      </c>
      <c r="L127" s="29" t="n">
        <f aca="false">IF(N127="SST",0.087,IF(N127="SLT",0.087,IF(N127="LST",0.12,IF(N127="LLT",0.12,IF(N127="LST-OO",0.12,IF(N127="LLT-OO",0.12,IF(N127="LMT-OO",0.12,IF(N127="HST",0.07,IF(N127="HLT",0.07)))))))))</f>
        <v>0</v>
      </c>
      <c r="M127" s="33" t="str">
        <f aca="false">IF(ISBLANK(N127),"",IF(N127="HST",J127+K127*((I127+H127)/2),IF(N127="HLT",J127+K127*((I127+H127)/2),J127+K127*LN((I127+H127)/2))))</f>
        <v/>
      </c>
      <c r="N127" s="31"/>
      <c r="O127" s="31"/>
      <c r="P127" s="34" t="n">
        <f aca="false">IF($H$3="US",IF(LEFT(N127,1)="S",IF(O127&lt;=4000,1,IF(O127&gt;4000,0.79+(6*O127/100000))),IF(LEFT(N127,1)="L",IF(O127&lt;=200,1,IF(O127&gt;200,1.005+(4.5526*O127/100000))),IF(LEFT(N127,1)="H",1))),IF($H$3="SI",IF(LEFT(N127,1)="S",IF(O127&lt;=1219.51,1,IF(O127&gt;1219.51,0.79+(6*(O127*3.28)/100000))),IF(LEFT(N127,1)="L",IF(O127&lt;=60.98,1,IF(O127&gt;60.98,1.005+(4.5526*(O127*3.28)/100000))),IF(LEFT(N127,1)="H",1)))))</f>
        <v>0</v>
      </c>
      <c r="Q127" s="35"/>
      <c r="R127" s="36" t="str">
        <f aca="false">IF(AF127&lt;0,0,IF($AD127=0,"Review",IF($H$3="US",(($H127-$I127-0.066667*($G127))/($G127*$M127)-($L127*$Q127))*$P127,(($H127-$I127-0.066667*($G127))/($G127*$M127)-($L127/8.696*$Q127))*$P127*37)))</f>
        <v>Review</v>
      </c>
      <c r="S127" s="37" t="str">
        <f aca="false">IF(R127="Review","",IF(R127=0,"",(SQRT(SUMSQ((5),(100*1.4/(H127-I127)),(100*IF($E$3="US",0.1,0.1*37)/R127)))/100)*R127))</f>
        <v/>
      </c>
      <c r="T127" s="38" t="str">
        <f aca="false">IF(R127="Review","",IF(R127=0,"",S127/R127))</f>
        <v/>
      </c>
      <c r="U127" s="39" t="n">
        <v>0.1814</v>
      </c>
      <c r="V127" s="40" t="n">
        <v>0.00096</v>
      </c>
      <c r="W127" s="41" t="e">
        <f aca="false">U127*G127</f>
        <v>#VALUE!</v>
      </c>
      <c r="X127" s="41" t="e">
        <f aca="false">EXP(-W127)</f>
        <v>#VALUE!</v>
      </c>
      <c r="Y127" s="41" t="e">
        <f aca="false">1-X127</f>
        <v>#VALUE!</v>
      </c>
      <c r="Z127" s="41" t="e">
        <f aca="false">1-(Y127/W127)</f>
        <v>#VALUE!</v>
      </c>
      <c r="AA127" s="41" t="e">
        <f aca="false">(R127*U127*V127)/Z127</f>
        <v>#VALUE!</v>
      </c>
      <c r="AB127" s="40" t="n">
        <v>0.01887</v>
      </c>
      <c r="AC127" s="42" t="s">
        <v>50</v>
      </c>
      <c r="AD127" s="43" t="b">
        <f aca="false">AND(NOT(ISBLANK(D127)),NOT(ISBLANK(F127)),NOT(ISBLANK(H127)),NOT(ISBLANK(I127)),NOT(ISBLANK(O127)),NOT(ISBLANK(Q127)),Q127&gt;=0,O127&gt;=0,H127&gt;=0,I127&gt;=0,G127&gt;0)</f>
        <v>0</v>
      </c>
      <c r="AE127" s="42" t="s">
        <v>51</v>
      </c>
      <c r="AF127" s="44" t="str">
        <f aca="false">IF($AD127=0,"Review",IF($H$3="US",(($H127-$I127-0.066667*($G127))/($G127*$M127)-($L127*$Q127))*$P127,(($H127-$I127-0.066667*($G127))/($G127*$M127)-($L127/8.696*$Q127))*$P127*37))</f>
        <v>Review</v>
      </c>
      <c r="AG127" s="45" t="str">
        <f aca="false">IF($AD127=0,"Review",IF($H$3="US",AA127/AB127*0.105*37,AA127/AB127))</f>
        <v>Review</v>
      </c>
      <c r="AH127" s="46" t="str">
        <f aca="false">IF($AD127=0,"",IF($H$3="US",AG127/60/60,AG127/24/60/60))</f>
        <v/>
      </c>
      <c r="AI127" s="47" t="str">
        <f aca="false">IF($AD127=0,"",IF($H$3="US",AA127/AB127*37/24/60/60,AA127/AB127/24/60/60))</f>
        <v/>
      </c>
      <c r="AJ127" s="48" t="str">
        <f aca="false">IF(AD127=0,"",IF(AF127=0,"",S127/R127))</f>
        <v/>
      </c>
      <c r="AK127" s="49" t="str">
        <f aca="false">IF(AD127=1,5%,"")</f>
        <v/>
      </c>
      <c r="AL127" s="49" t="str">
        <f aca="false">IF(AD127=1,(100*1.4)/(H127-I127)/100,"")</f>
        <v/>
      </c>
      <c r="AM127" s="49" t="str">
        <f aca="false">IF(AD127=1,IF(G127&gt;0,IF($H$3="US",0.1/AF127,(0.1*37)/AF127),0.1),"")</f>
        <v/>
      </c>
      <c r="AN127" s="49" t="str">
        <f aca="false">IF(AD127=1,SQRT(AK127*AK127+AL127*AL127+AM127*AM127),"")</f>
        <v/>
      </c>
      <c r="AO127" s="55"/>
    </row>
    <row r="128" customFormat="false" ht="19.35" hidden="false" customHeight="false" outlineLevel="0" collapsed="false">
      <c r="A128" s="26"/>
      <c r="B128" s="26"/>
      <c r="C128" s="27"/>
      <c r="D128" s="28"/>
      <c r="E128" s="27"/>
      <c r="F128" s="28"/>
      <c r="G128" s="29" t="str">
        <f aca="false">IF(OR(ISBLANK(C128),ISBLANK(D128),ISBLANK(E128),ISBLANK(F128)),"",(E128+F128)-(C128+D128))</f>
        <v/>
      </c>
      <c r="H128" s="30"/>
      <c r="I128" s="31"/>
      <c r="J128" s="32" t="n">
        <f aca="false">IF(N128="SST",0.314473,IF(N128="SLT",0.031243,IF(N128="LST",0.124228,IF(N128="LLT",0.010189,IF(N128="LST-OO",0.074671,IF(N128="LLT-OO",0.011965,IF(N128="LMT-OO",0.013497,IF(N128="HST",7.2954,IF(N128="HLT",0.60795)))))))))</f>
        <v>0</v>
      </c>
      <c r="K128" s="32" t="n">
        <f aca="false">IF(N128="SST",0.260619,IF(N128="SLT",0.02188,IF(N128="LST",0.040676,IF(N128="LLT",0.003372,IF(N128="LST-OO",0.037557,IF(N128="LLT-OO",0.002079,IF(N128="LMT-OO",0.012499,IF(N128="HST",0.004293,IF(N128="HLT",0.0003578)))))))))</f>
        <v>0</v>
      </c>
      <c r="L128" s="29" t="n">
        <f aca="false">IF(N128="SST",0.087,IF(N128="SLT",0.087,IF(N128="LST",0.12,IF(N128="LLT",0.12,IF(N128="LST-OO",0.12,IF(N128="LLT-OO",0.12,IF(N128="LMT-OO",0.12,IF(N128="HST",0.07,IF(N128="HLT",0.07)))))))))</f>
        <v>0</v>
      </c>
      <c r="M128" s="33" t="str">
        <f aca="false">IF(ISBLANK(N128),"",IF(N128="HST",J128+K128*((I128+H128)/2),IF(N128="HLT",J128+K128*((I128+H128)/2),J128+K128*LN((I128+H128)/2))))</f>
        <v/>
      </c>
      <c r="N128" s="31"/>
      <c r="O128" s="31"/>
      <c r="P128" s="34" t="n">
        <f aca="false">IF($H$3="US",IF(LEFT(N128,1)="S",IF(O128&lt;=4000,1,IF(O128&gt;4000,0.79+(6*O128/100000))),IF(LEFT(N128,1)="L",IF(O128&lt;=200,1,IF(O128&gt;200,1.005+(4.5526*O128/100000))),IF(LEFT(N128,1)="H",1))),IF($H$3="SI",IF(LEFT(N128,1)="S",IF(O128&lt;=1219.51,1,IF(O128&gt;1219.51,0.79+(6*(O128*3.28)/100000))),IF(LEFT(N128,1)="L",IF(O128&lt;=60.98,1,IF(O128&gt;60.98,1.005+(4.5526*(O128*3.28)/100000))),IF(LEFT(N128,1)="H",1)))))</f>
        <v>0</v>
      </c>
      <c r="Q128" s="35"/>
      <c r="R128" s="36" t="str">
        <f aca="false">IF(AF128&lt;0,0,IF($AD128=0,"Review",IF($H$3="US",(($H128-$I128-0.066667*($G128))/($G128*$M128)-($L128*$Q128))*$P128,(($H128-$I128-0.066667*($G128))/($G128*$M128)-($L128/8.696*$Q128))*$P128*37)))</f>
        <v>Review</v>
      </c>
      <c r="S128" s="37" t="str">
        <f aca="false">IF(R128="Review","",IF(R128=0,"",(SQRT(SUMSQ((5),(100*1.4/(H128-I128)),(100*IF($E$3="US",0.1,0.1*37)/R128)))/100)*R128))</f>
        <v/>
      </c>
      <c r="T128" s="38" t="str">
        <f aca="false">IF(R128="Review","",IF(R128=0,"",S128/R128))</f>
        <v/>
      </c>
      <c r="U128" s="39" t="n">
        <v>0.1814</v>
      </c>
      <c r="V128" s="40" t="n">
        <v>0.00096</v>
      </c>
      <c r="W128" s="41" t="e">
        <f aca="false">U128*G128</f>
        <v>#VALUE!</v>
      </c>
      <c r="X128" s="41" t="e">
        <f aca="false">EXP(-W128)</f>
        <v>#VALUE!</v>
      </c>
      <c r="Y128" s="41" t="e">
        <f aca="false">1-X128</f>
        <v>#VALUE!</v>
      </c>
      <c r="Z128" s="41" t="e">
        <f aca="false">1-(Y128/W128)</f>
        <v>#VALUE!</v>
      </c>
      <c r="AA128" s="41" t="e">
        <f aca="false">(R128*U128*V128)/Z128</f>
        <v>#VALUE!</v>
      </c>
      <c r="AB128" s="40" t="n">
        <v>0.01887</v>
      </c>
      <c r="AC128" s="42" t="s">
        <v>50</v>
      </c>
      <c r="AD128" s="43" t="b">
        <f aca="false">AND(NOT(ISBLANK(D128)),NOT(ISBLANK(F128)),NOT(ISBLANK(H128)),NOT(ISBLANK(I128)),NOT(ISBLANK(O128)),NOT(ISBLANK(Q128)),Q128&gt;=0,O128&gt;=0,H128&gt;=0,I128&gt;=0,G128&gt;0)</f>
        <v>0</v>
      </c>
      <c r="AE128" s="42" t="s">
        <v>51</v>
      </c>
      <c r="AF128" s="44" t="str">
        <f aca="false">IF($AD128=0,"Review",IF($H$3="US",(($H128-$I128-0.066667*($G128))/($G128*$M128)-($L128*$Q128))*$P128,(($H128-$I128-0.066667*($G128))/($G128*$M128)-($L128/8.696*$Q128))*$P128*37))</f>
        <v>Review</v>
      </c>
      <c r="AG128" s="45" t="str">
        <f aca="false">IF($AD128=0,"Review",IF($H$3="US",AA128/AB128*0.105*37,AA128/AB128))</f>
        <v>Review</v>
      </c>
      <c r="AH128" s="46" t="str">
        <f aca="false">IF($AD128=0,"",IF($H$3="US",AG128/60/60,AG128/24/60/60))</f>
        <v/>
      </c>
      <c r="AI128" s="47" t="str">
        <f aca="false">IF($AD128=0,"",IF($H$3="US",AA128/AB128*37/24/60/60,AA128/AB128/24/60/60))</f>
        <v/>
      </c>
      <c r="AJ128" s="48" t="str">
        <f aca="false">IF(AD128=0,"",IF(AF128=0,"",S128/R128))</f>
        <v/>
      </c>
      <c r="AK128" s="49" t="str">
        <f aca="false">IF(AD128=1,5%,"")</f>
        <v/>
      </c>
      <c r="AL128" s="49" t="str">
        <f aca="false">IF(AD128=1,(100*1.4)/(H128-I128)/100,"")</f>
        <v/>
      </c>
      <c r="AM128" s="49" t="str">
        <f aca="false">IF(AD128=1,IF(G128&gt;0,IF($H$3="US",0.1/AF128,(0.1*37)/AF128),0.1),"")</f>
        <v/>
      </c>
      <c r="AN128" s="49" t="str">
        <f aca="false">IF(AD128=1,SQRT(AK128*AK128+AL128*AL128+AM128*AM128),"")</f>
        <v/>
      </c>
      <c r="AO128" s="55"/>
    </row>
    <row r="129" customFormat="false" ht="19.35" hidden="false" customHeight="false" outlineLevel="0" collapsed="false">
      <c r="A129" s="26"/>
      <c r="B129" s="26"/>
      <c r="C129" s="27"/>
      <c r="D129" s="28"/>
      <c r="E129" s="27"/>
      <c r="F129" s="28"/>
      <c r="G129" s="29" t="str">
        <f aca="false">IF(OR(ISBLANK(C129),ISBLANK(D129),ISBLANK(E129),ISBLANK(F129)),"",(E129+F129)-(C129+D129))</f>
        <v/>
      </c>
      <c r="H129" s="30"/>
      <c r="I129" s="31"/>
      <c r="J129" s="32" t="n">
        <f aca="false">IF(N129="SST",0.314473,IF(N129="SLT",0.031243,IF(N129="LST",0.124228,IF(N129="LLT",0.010189,IF(N129="LST-OO",0.074671,IF(N129="LLT-OO",0.011965,IF(N129="LMT-OO",0.013497,IF(N129="HST",7.2954,IF(N129="HLT",0.60795)))))))))</f>
        <v>0</v>
      </c>
      <c r="K129" s="32" t="n">
        <f aca="false">IF(N129="SST",0.260619,IF(N129="SLT",0.02188,IF(N129="LST",0.040676,IF(N129="LLT",0.003372,IF(N129="LST-OO",0.037557,IF(N129="LLT-OO",0.002079,IF(N129="LMT-OO",0.012499,IF(N129="HST",0.004293,IF(N129="HLT",0.0003578)))))))))</f>
        <v>0</v>
      </c>
      <c r="L129" s="29" t="n">
        <f aca="false">IF(N129="SST",0.087,IF(N129="SLT",0.087,IF(N129="LST",0.12,IF(N129="LLT",0.12,IF(N129="LST-OO",0.12,IF(N129="LLT-OO",0.12,IF(N129="LMT-OO",0.12,IF(N129="HST",0.07,IF(N129="HLT",0.07)))))))))</f>
        <v>0</v>
      </c>
      <c r="M129" s="33" t="str">
        <f aca="false">IF(ISBLANK(N129),"",IF(N129="HST",J129+K129*((I129+H129)/2),IF(N129="HLT",J129+K129*((I129+H129)/2),J129+K129*LN((I129+H129)/2))))</f>
        <v/>
      </c>
      <c r="N129" s="31"/>
      <c r="O129" s="31"/>
      <c r="P129" s="34" t="n">
        <f aca="false">IF($H$3="US",IF(LEFT(N129,1)="S",IF(O129&lt;=4000,1,IF(O129&gt;4000,0.79+(6*O129/100000))),IF(LEFT(N129,1)="L",IF(O129&lt;=200,1,IF(O129&gt;200,1.005+(4.5526*O129/100000))),IF(LEFT(N129,1)="H",1))),IF($H$3="SI",IF(LEFT(N129,1)="S",IF(O129&lt;=1219.51,1,IF(O129&gt;1219.51,0.79+(6*(O129*3.28)/100000))),IF(LEFT(N129,1)="L",IF(O129&lt;=60.98,1,IF(O129&gt;60.98,1.005+(4.5526*(O129*3.28)/100000))),IF(LEFT(N129,1)="H",1)))))</f>
        <v>0</v>
      </c>
      <c r="Q129" s="35"/>
      <c r="R129" s="36" t="str">
        <f aca="false">IF(AF129&lt;0,0,IF($AD129=0,"Review",IF($H$3="US",(($H129-$I129-0.066667*($G129))/($G129*$M129)-($L129*$Q129))*$P129,(($H129-$I129-0.066667*($G129))/($G129*$M129)-($L129/8.696*$Q129))*$P129*37)))</f>
        <v>Review</v>
      </c>
      <c r="S129" s="37" t="str">
        <f aca="false">IF(R129="Review","",IF(R129=0,"",(SQRT(SUMSQ((5),(100*1.4/(H129-I129)),(100*IF($E$3="US",0.1,0.1*37)/R129)))/100)*R129))</f>
        <v/>
      </c>
      <c r="T129" s="38" t="str">
        <f aca="false">IF(R129="Review","",IF(R129=0,"",S129/R129))</f>
        <v/>
      </c>
      <c r="U129" s="39" t="n">
        <v>0.1814</v>
      </c>
      <c r="V129" s="40" t="n">
        <v>0.00096</v>
      </c>
      <c r="W129" s="41" t="e">
        <f aca="false">U129*G129</f>
        <v>#VALUE!</v>
      </c>
      <c r="X129" s="41" t="e">
        <f aca="false">EXP(-W129)</f>
        <v>#VALUE!</v>
      </c>
      <c r="Y129" s="41" t="e">
        <f aca="false">1-X129</f>
        <v>#VALUE!</v>
      </c>
      <c r="Z129" s="41" t="e">
        <f aca="false">1-(Y129/W129)</f>
        <v>#VALUE!</v>
      </c>
      <c r="AA129" s="41" t="e">
        <f aca="false">(R129*U129*V129)/Z129</f>
        <v>#VALUE!</v>
      </c>
      <c r="AB129" s="40" t="n">
        <v>0.01887</v>
      </c>
      <c r="AC129" s="42" t="s">
        <v>50</v>
      </c>
      <c r="AD129" s="43" t="b">
        <f aca="false">AND(NOT(ISBLANK(D129)),NOT(ISBLANK(F129)),NOT(ISBLANK(H129)),NOT(ISBLANK(I129)),NOT(ISBLANK(O129)),NOT(ISBLANK(Q129)),Q129&gt;=0,O129&gt;=0,H129&gt;=0,I129&gt;=0,G129&gt;0)</f>
        <v>0</v>
      </c>
      <c r="AE129" s="42" t="s">
        <v>51</v>
      </c>
      <c r="AF129" s="44" t="str">
        <f aca="false">IF($AD129=0,"Review",IF($H$3="US",(($H129-$I129-0.066667*($G129))/($G129*$M129)-($L129*$Q129))*$P129,(($H129-$I129-0.066667*($G129))/($G129*$M129)-($L129/8.696*$Q129))*$P129*37))</f>
        <v>Review</v>
      </c>
      <c r="AG129" s="45" t="str">
        <f aca="false">IF($AD129=0,"Review",IF($H$3="US",AA129/AB129*0.105*37,AA129/AB129))</f>
        <v>Review</v>
      </c>
      <c r="AH129" s="46" t="str">
        <f aca="false">IF($AD129=0,"",IF($H$3="US",AG129/60/60,AG129/24/60/60))</f>
        <v/>
      </c>
      <c r="AI129" s="47" t="str">
        <f aca="false">IF($AD129=0,"",IF($H$3="US",AA129/AB129*37/24/60/60,AA129/AB129/24/60/60))</f>
        <v/>
      </c>
      <c r="AJ129" s="48" t="str">
        <f aca="false">IF(AD129=0,"",IF(AF129=0,"",S129/R129))</f>
        <v/>
      </c>
      <c r="AK129" s="49" t="str">
        <f aca="false">IF(AD129=1,5%,"")</f>
        <v/>
      </c>
      <c r="AL129" s="49" t="str">
        <f aca="false">IF(AD129=1,(100*1.4)/(H129-I129)/100,"")</f>
        <v/>
      </c>
      <c r="AM129" s="49" t="str">
        <f aca="false">IF(AD129=1,IF(G129&gt;0,IF($H$3="US",0.1/AF129,(0.1*37)/AF129),0.1),"")</f>
        <v/>
      </c>
      <c r="AN129" s="49" t="str">
        <f aca="false">IF(AD129=1,SQRT(AK129*AK129+AL129*AL129+AM129*AM129),"")</f>
        <v/>
      </c>
      <c r="AO129" s="55"/>
    </row>
    <row r="130" customFormat="false" ht="19.35" hidden="false" customHeight="false" outlineLevel="0" collapsed="false">
      <c r="A130" s="26"/>
      <c r="B130" s="26"/>
      <c r="C130" s="27"/>
      <c r="D130" s="28"/>
      <c r="E130" s="27"/>
      <c r="F130" s="28"/>
      <c r="G130" s="29" t="str">
        <f aca="false">IF(OR(ISBLANK(C130),ISBLANK(D130),ISBLANK(E130),ISBLANK(F130)),"",(E130+F130)-(C130+D130))</f>
        <v/>
      </c>
      <c r="H130" s="30"/>
      <c r="I130" s="31"/>
      <c r="J130" s="32" t="n">
        <f aca="false">IF(N130="SST",0.314473,IF(N130="SLT",0.031243,IF(N130="LST",0.124228,IF(N130="LLT",0.010189,IF(N130="LST-OO",0.074671,IF(N130="LLT-OO",0.011965,IF(N130="LMT-OO",0.013497,IF(N130="HST",7.2954,IF(N130="HLT",0.60795)))))))))</f>
        <v>0</v>
      </c>
      <c r="K130" s="32" t="n">
        <f aca="false">IF(N130="SST",0.260619,IF(N130="SLT",0.02188,IF(N130="LST",0.040676,IF(N130="LLT",0.003372,IF(N130="LST-OO",0.037557,IF(N130="LLT-OO",0.002079,IF(N130="LMT-OO",0.012499,IF(N130="HST",0.004293,IF(N130="HLT",0.0003578)))))))))</f>
        <v>0</v>
      </c>
      <c r="L130" s="29" t="n">
        <f aca="false">IF(N130="SST",0.087,IF(N130="SLT",0.087,IF(N130="LST",0.12,IF(N130="LLT",0.12,IF(N130="LST-OO",0.12,IF(N130="LLT-OO",0.12,IF(N130="LMT-OO",0.12,IF(N130="HST",0.07,IF(N130="HLT",0.07)))))))))</f>
        <v>0</v>
      </c>
      <c r="M130" s="33" t="str">
        <f aca="false">IF(ISBLANK(N130),"",IF(N130="HST",J130+K130*((I130+H130)/2),IF(N130="HLT",J130+K130*((I130+H130)/2),J130+K130*LN((I130+H130)/2))))</f>
        <v/>
      </c>
      <c r="N130" s="31"/>
      <c r="O130" s="31"/>
      <c r="P130" s="34" t="n">
        <f aca="false">IF($H$3="US",IF(LEFT(N130,1)="S",IF(O130&lt;=4000,1,IF(O130&gt;4000,0.79+(6*O130/100000))),IF(LEFT(N130,1)="L",IF(O130&lt;=200,1,IF(O130&gt;200,1.005+(4.5526*O130/100000))),IF(LEFT(N130,1)="H",1))),IF($H$3="SI",IF(LEFT(N130,1)="S",IF(O130&lt;=1219.51,1,IF(O130&gt;1219.51,0.79+(6*(O130*3.28)/100000))),IF(LEFT(N130,1)="L",IF(O130&lt;=60.98,1,IF(O130&gt;60.98,1.005+(4.5526*(O130*3.28)/100000))),IF(LEFT(N130,1)="H",1)))))</f>
        <v>0</v>
      </c>
      <c r="Q130" s="35"/>
      <c r="R130" s="36" t="str">
        <f aca="false">IF(AF130&lt;0,0,IF($AD130=0,"Review",IF($H$3="US",(($H130-$I130-0.066667*($G130))/($G130*$M130)-($L130*$Q130))*$P130,(($H130-$I130-0.066667*($G130))/($G130*$M130)-($L130/8.696*$Q130))*$P130*37)))</f>
        <v>Review</v>
      </c>
      <c r="S130" s="37" t="str">
        <f aca="false">IF(R130="Review","",IF(R130=0,"",(SQRT(SUMSQ((5),(100*1.4/(H130-I130)),(100*IF($E$3="US",0.1,0.1*37)/R130)))/100)*R130))</f>
        <v/>
      </c>
      <c r="T130" s="38" t="str">
        <f aca="false">IF(R130="Review","",IF(R130=0,"",S130/R130))</f>
        <v/>
      </c>
      <c r="U130" s="39" t="n">
        <v>0.1814</v>
      </c>
      <c r="V130" s="40" t="n">
        <v>0.00096</v>
      </c>
      <c r="W130" s="41" t="e">
        <f aca="false">U130*G130</f>
        <v>#VALUE!</v>
      </c>
      <c r="X130" s="41" t="e">
        <f aca="false">EXP(-W130)</f>
        <v>#VALUE!</v>
      </c>
      <c r="Y130" s="41" t="e">
        <f aca="false">1-X130</f>
        <v>#VALUE!</v>
      </c>
      <c r="Z130" s="41" t="e">
        <f aca="false">1-(Y130/W130)</f>
        <v>#VALUE!</v>
      </c>
      <c r="AA130" s="41" t="e">
        <f aca="false">(R130*U130*V130)/Z130</f>
        <v>#VALUE!</v>
      </c>
      <c r="AB130" s="40" t="n">
        <v>0.01887</v>
      </c>
      <c r="AC130" s="42" t="s">
        <v>50</v>
      </c>
      <c r="AD130" s="43" t="b">
        <f aca="false">AND(NOT(ISBLANK(D130)),NOT(ISBLANK(F130)),NOT(ISBLANK(H130)),NOT(ISBLANK(I130)),NOT(ISBLANK(O130)),NOT(ISBLANK(Q130)),Q130&gt;=0,O130&gt;=0,H130&gt;=0,I130&gt;=0,G130&gt;0)</f>
        <v>0</v>
      </c>
      <c r="AE130" s="42" t="s">
        <v>51</v>
      </c>
      <c r="AF130" s="44" t="str">
        <f aca="false">IF($AD130=0,"Review",IF($H$3="US",(($H130-$I130-0.066667*($G130))/($G130*$M130)-($L130*$Q130))*$P130,(($H130-$I130-0.066667*($G130))/($G130*$M130)-($L130/8.696*$Q130))*$P130*37))</f>
        <v>Review</v>
      </c>
      <c r="AG130" s="45" t="str">
        <f aca="false">IF($AD130=0,"Review",IF($H$3="US",AA130/AB130*0.105*37,AA130/AB130))</f>
        <v>Review</v>
      </c>
      <c r="AH130" s="46" t="str">
        <f aca="false">IF($AD130=0,"",IF($H$3="US",AG130/60/60,AG130/24/60/60))</f>
        <v/>
      </c>
      <c r="AI130" s="47" t="str">
        <f aca="false">IF($AD130=0,"",IF($H$3="US",AA130/AB130*37/24/60/60,AA130/AB130/24/60/60))</f>
        <v/>
      </c>
      <c r="AJ130" s="48" t="str">
        <f aca="false">IF(AD130=0,"",IF(AF130=0,"",S130/R130))</f>
        <v/>
      </c>
      <c r="AK130" s="49" t="str">
        <f aca="false">IF(AD130=1,5%,"")</f>
        <v/>
      </c>
      <c r="AL130" s="49" t="str">
        <f aca="false">IF(AD130=1,(100*1.4)/(H130-I130)/100,"")</f>
        <v/>
      </c>
      <c r="AM130" s="49" t="str">
        <f aca="false">IF(AD130=1,IF(G130&gt;0,IF($H$3="US",0.1/AF130,(0.1*37)/AF130),0.1),"")</f>
        <v/>
      </c>
      <c r="AN130" s="49" t="str">
        <f aca="false">IF(AD130=1,SQRT(AK130*AK130+AL130*AL130+AM130*AM130),"")</f>
        <v/>
      </c>
      <c r="AO130" s="55"/>
    </row>
    <row r="131" customFormat="false" ht="19.35" hidden="false" customHeight="false" outlineLevel="0" collapsed="false">
      <c r="A131" s="26"/>
      <c r="B131" s="26"/>
      <c r="C131" s="27"/>
      <c r="D131" s="28"/>
      <c r="E131" s="27"/>
      <c r="F131" s="28"/>
      <c r="G131" s="29" t="str">
        <f aca="false">IF(OR(ISBLANK(C131),ISBLANK(D131),ISBLANK(E131),ISBLANK(F131)),"",(E131+F131)-(C131+D131))</f>
        <v/>
      </c>
      <c r="H131" s="30"/>
      <c r="I131" s="31"/>
      <c r="J131" s="32" t="n">
        <f aca="false">IF(N131="SST",0.314473,IF(N131="SLT",0.031243,IF(N131="LST",0.124228,IF(N131="LLT",0.010189,IF(N131="LST-OO",0.074671,IF(N131="LLT-OO",0.011965,IF(N131="LMT-OO",0.013497,IF(N131="HST",7.2954,IF(N131="HLT",0.60795)))))))))</f>
        <v>0</v>
      </c>
      <c r="K131" s="32" t="n">
        <f aca="false">IF(N131="SST",0.260619,IF(N131="SLT",0.02188,IF(N131="LST",0.040676,IF(N131="LLT",0.003372,IF(N131="LST-OO",0.037557,IF(N131="LLT-OO",0.002079,IF(N131="LMT-OO",0.012499,IF(N131="HST",0.004293,IF(N131="HLT",0.0003578)))))))))</f>
        <v>0</v>
      </c>
      <c r="L131" s="29" t="n">
        <f aca="false">IF(N131="SST",0.087,IF(N131="SLT",0.087,IF(N131="LST",0.12,IF(N131="LLT",0.12,IF(N131="LST-OO",0.12,IF(N131="LLT-OO",0.12,IF(N131="LMT-OO",0.12,IF(N131="HST",0.07,IF(N131="HLT",0.07)))))))))</f>
        <v>0</v>
      </c>
      <c r="M131" s="33" t="str">
        <f aca="false">IF(ISBLANK(N131),"",IF(N131="HST",J131+K131*((I131+H131)/2),IF(N131="HLT",J131+K131*((I131+H131)/2),J131+K131*LN((I131+H131)/2))))</f>
        <v/>
      </c>
      <c r="N131" s="31"/>
      <c r="O131" s="31"/>
      <c r="P131" s="34" t="n">
        <f aca="false">IF($H$3="US",IF(LEFT(N131,1)="S",IF(O131&lt;=4000,1,IF(O131&gt;4000,0.79+(6*O131/100000))),IF(LEFT(N131,1)="L",IF(O131&lt;=200,1,IF(O131&gt;200,1.005+(4.5526*O131/100000))),IF(LEFT(N131,1)="H",1))),IF($H$3="SI",IF(LEFT(N131,1)="S",IF(O131&lt;=1219.51,1,IF(O131&gt;1219.51,0.79+(6*(O131*3.28)/100000))),IF(LEFT(N131,1)="L",IF(O131&lt;=60.98,1,IF(O131&gt;60.98,1.005+(4.5526*(O131*3.28)/100000))),IF(LEFT(N131,1)="H",1)))))</f>
        <v>0</v>
      </c>
      <c r="Q131" s="35"/>
      <c r="R131" s="36" t="str">
        <f aca="false">IF(AF131&lt;0,0,IF($AD131=0,"Review",IF($H$3="US",(($H131-$I131-0.066667*($G131))/($G131*$M131)-($L131*$Q131))*$P131,(($H131-$I131-0.066667*($G131))/($G131*$M131)-($L131/8.696*$Q131))*$P131*37)))</f>
        <v>Review</v>
      </c>
      <c r="S131" s="37" t="str">
        <f aca="false">IF(R131="Review","",IF(R131=0,"",(SQRT(SUMSQ((5),(100*1.4/(H131-I131)),(100*IF($E$3="US",0.1,0.1*37)/R131)))/100)*R131))</f>
        <v/>
      </c>
      <c r="T131" s="38" t="str">
        <f aca="false">IF(R131="Review","",IF(R131=0,"",S131/R131))</f>
        <v/>
      </c>
      <c r="U131" s="39" t="n">
        <v>0.1814</v>
      </c>
      <c r="V131" s="40" t="n">
        <v>0.00096</v>
      </c>
      <c r="W131" s="41" t="e">
        <f aca="false">U131*G131</f>
        <v>#VALUE!</v>
      </c>
      <c r="X131" s="41" t="e">
        <f aca="false">EXP(-W131)</f>
        <v>#VALUE!</v>
      </c>
      <c r="Y131" s="41" t="e">
        <f aca="false">1-X131</f>
        <v>#VALUE!</v>
      </c>
      <c r="Z131" s="41" t="e">
        <f aca="false">1-(Y131/W131)</f>
        <v>#VALUE!</v>
      </c>
      <c r="AA131" s="41" t="e">
        <f aca="false">(R131*U131*V131)/Z131</f>
        <v>#VALUE!</v>
      </c>
      <c r="AB131" s="40" t="n">
        <v>0.01887</v>
      </c>
      <c r="AC131" s="42" t="s">
        <v>50</v>
      </c>
      <c r="AD131" s="43" t="b">
        <f aca="false">AND(NOT(ISBLANK(D131)),NOT(ISBLANK(F131)),NOT(ISBLANK(H131)),NOT(ISBLANK(I131)),NOT(ISBLANK(O131)),NOT(ISBLANK(Q131)),Q131&gt;=0,O131&gt;=0,H131&gt;=0,I131&gt;=0,G131&gt;0)</f>
        <v>0</v>
      </c>
      <c r="AE131" s="42" t="s">
        <v>51</v>
      </c>
      <c r="AF131" s="44" t="str">
        <f aca="false">IF($AD131=0,"Review",IF($H$3="US",(($H131-$I131-0.066667*($G131))/($G131*$M131)-($L131*$Q131))*$P131,(($H131-$I131-0.066667*($G131))/($G131*$M131)-($L131/8.696*$Q131))*$P131*37))</f>
        <v>Review</v>
      </c>
      <c r="AG131" s="45" t="str">
        <f aca="false">IF($AD131=0,"Review",IF($H$3="US",AA131/AB131*0.105*37,AA131/AB131))</f>
        <v>Review</v>
      </c>
      <c r="AH131" s="46" t="str">
        <f aca="false">IF($AD131=0,"",IF($H$3="US",AG131/60/60,AG131/24/60/60))</f>
        <v/>
      </c>
      <c r="AI131" s="47" t="str">
        <f aca="false">IF($AD131=0,"",IF($H$3="US",AA131/AB131*37/24/60/60,AA131/AB131/24/60/60))</f>
        <v/>
      </c>
      <c r="AJ131" s="48" t="str">
        <f aca="false">IF(AD131=0,"",IF(AF131=0,"",S131/R131))</f>
        <v/>
      </c>
      <c r="AK131" s="49" t="str">
        <f aca="false">IF(AD131=1,5%,"")</f>
        <v/>
      </c>
      <c r="AL131" s="49" t="str">
        <f aca="false">IF(AD131=1,(100*1.4)/(H131-I131)/100,"")</f>
        <v/>
      </c>
      <c r="AM131" s="49" t="str">
        <f aca="false">IF(AD131=1,IF(G131&gt;0,IF($H$3="US",0.1/AF131,(0.1*37)/AF131),0.1),"")</f>
        <v/>
      </c>
      <c r="AN131" s="49" t="str">
        <f aca="false">IF(AD131=1,SQRT(AK131*AK131+AL131*AL131+AM131*AM131),"")</f>
        <v/>
      </c>
      <c r="AO131" s="55"/>
    </row>
    <row r="132" customFormat="false" ht="19.35" hidden="false" customHeight="false" outlineLevel="0" collapsed="false">
      <c r="A132" s="26"/>
      <c r="B132" s="26"/>
      <c r="C132" s="27"/>
      <c r="D132" s="28"/>
      <c r="E132" s="27"/>
      <c r="F132" s="28"/>
      <c r="G132" s="29" t="str">
        <f aca="false">IF(OR(ISBLANK(C132),ISBLANK(D132),ISBLANK(E132),ISBLANK(F132)),"",(E132+F132)-(C132+D132))</f>
        <v/>
      </c>
      <c r="H132" s="30"/>
      <c r="I132" s="31"/>
      <c r="J132" s="32" t="n">
        <f aca="false">IF(N132="SST",0.314473,IF(N132="SLT",0.031243,IF(N132="LST",0.124228,IF(N132="LLT",0.010189,IF(N132="LST-OO",0.074671,IF(N132="LLT-OO",0.011965,IF(N132="LMT-OO",0.013497,IF(N132="HST",7.2954,IF(N132="HLT",0.60795)))))))))</f>
        <v>0</v>
      </c>
      <c r="K132" s="32" t="n">
        <f aca="false">IF(N132="SST",0.260619,IF(N132="SLT",0.02188,IF(N132="LST",0.040676,IF(N132="LLT",0.003372,IF(N132="LST-OO",0.037557,IF(N132="LLT-OO",0.002079,IF(N132="LMT-OO",0.012499,IF(N132="HST",0.004293,IF(N132="HLT",0.0003578)))))))))</f>
        <v>0</v>
      </c>
      <c r="L132" s="29" t="n">
        <f aca="false">IF(N132="SST",0.087,IF(N132="SLT",0.087,IF(N132="LST",0.12,IF(N132="LLT",0.12,IF(N132="LST-OO",0.12,IF(N132="LLT-OO",0.12,IF(N132="LMT-OO",0.12,IF(N132="HST",0.07,IF(N132="HLT",0.07)))))))))</f>
        <v>0</v>
      </c>
      <c r="M132" s="33" t="str">
        <f aca="false">IF(ISBLANK(N132),"",IF(N132="HST",J132+K132*((I132+H132)/2),IF(N132="HLT",J132+K132*((I132+H132)/2),J132+K132*LN((I132+H132)/2))))</f>
        <v/>
      </c>
      <c r="N132" s="31"/>
      <c r="O132" s="31"/>
      <c r="P132" s="34" t="n">
        <f aca="false">IF($H$3="US",IF(LEFT(N132,1)="S",IF(O132&lt;=4000,1,IF(O132&gt;4000,0.79+(6*O132/100000))),IF(LEFT(N132,1)="L",IF(O132&lt;=200,1,IF(O132&gt;200,1.005+(4.5526*O132/100000))),IF(LEFT(N132,1)="H",1))),IF($H$3="SI",IF(LEFT(N132,1)="S",IF(O132&lt;=1219.51,1,IF(O132&gt;1219.51,0.79+(6*(O132*3.28)/100000))),IF(LEFT(N132,1)="L",IF(O132&lt;=60.98,1,IF(O132&gt;60.98,1.005+(4.5526*(O132*3.28)/100000))),IF(LEFT(N132,1)="H",1)))))</f>
        <v>0</v>
      </c>
      <c r="Q132" s="35"/>
      <c r="R132" s="36" t="str">
        <f aca="false">IF(AF132&lt;0,0,IF($AD132=0,"Review",IF($H$3="US",(($H132-$I132-0.066667*($G132))/($G132*$M132)-($L132*$Q132))*$P132,(($H132-$I132-0.066667*($G132))/($G132*$M132)-($L132/8.696*$Q132))*$P132*37)))</f>
        <v>Review</v>
      </c>
      <c r="S132" s="37" t="str">
        <f aca="false">IF(R132="Review","",IF(R132=0,"",(SQRT(SUMSQ((5),(100*1.4/(H132-I132)),(100*IF($E$3="US",0.1,0.1*37)/R132)))/100)*R132))</f>
        <v/>
      </c>
      <c r="T132" s="38" t="str">
        <f aca="false">IF(R132="Review","",IF(R132=0,"",S132/R132))</f>
        <v/>
      </c>
      <c r="U132" s="39" t="n">
        <v>0.1814</v>
      </c>
      <c r="V132" s="40" t="n">
        <v>0.00096</v>
      </c>
      <c r="W132" s="41" t="e">
        <f aca="false">U132*G132</f>
        <v>#VALUE!</v>
      </c>
      <c r="X132" s="41" t="e">
        <f aca="false">EXP(-W132)</f>
        <v>#VALUE!</v>
      </c>
      <c r="Y132" s="41" t="e">
        <f aca="false">1-X132</f>
        <v>#VALUE!</v>
      </c>
      <c r="Z132" s="41" t="e">
        <f aca="false">1-(Y132/W132)</f>
        <v>#VALUE!</v>
      </c>
      <c r="AA132" s="41" t="e">
        <f aca="false">(R132*U132*V132)/Z132</f>
        <v>#VALUE!</v>
      </c>
      <c r="AB132" s="40" t="n">
        <v>0.01887</v>
      </c>
      <c r="AC132" s="42" t="s">
        <v>50</v>
      </c>
      <c r="AD132" s="43" t="b">
        <f aca="false">AND(NOT(ISBLANK(D132)),NOT(ISBLANK(F132)),NOT(ISBLANK(H132)),NOT(ISBLANK(I132)),NOT(ISBLANK(O132)),NOT(ISBLANK(Q132)),Q132&gt;=0,O132&gt;=0,H132&gt;=0,I132&gt;=0,G132&gt;0)</f>
        <v>0</v>
      </c>
      <c r="AE132" s="42" t="s">
        <v>51</v>
      </c>
      <c r="AF132" s="44" t="str">
        <f aca="false">IF($AD132=0,"Review",IF($H$3="US",(($H132-$I132-0.066667*($G132))/($G132*$M132)-($L132*$Q132))*$P132,(($H132-$I132-0.066667*($G132))/($G132*$M132)-($L132/8.696*$Q132))*$P132*37))</f>
        <v>Review</v>
      </c>
      <c r="AG132" s="45" t="str">
        <f aca="false">IF($AD132=0,"Review",IF($H$3="US",AA132/AB132*0.105*37,AA132/AB132))</f>
        <v>Review</v>
      </c>
      <c r="AH132" s="46" t="str">
        <f aca="false">IF($AD132=0,"",IF($H$3="US",AG132/60/60,AG132/24/60/60))</f>
        <v/>
      </c>
      <c r="AI132" s="47" t="str">
        <f aca="false">IF($AD132=0,"",IF($H$3="US",AA132/AB132*37/24/60/60,AA132/AB132/24/60/60))</f>
        <v/>
      </c>
      <c r="AJ132" s="48" t="str">
        <f aca="false">IF(AD132=0,"",IF(AF132=0,"",S132/R132))</f>
        <v/>
      </c>
      <c r="AK132" s="49" t="str">
        <f aca="false">IF(AD132=1,5%,"")</f>
        <v/>
      </c>
      <c r="AL132" s="49" t="str">
        <f aca="false">IF(AD132=1,(100*1.4)/(H132-I132)/100,"")</f>
        <v/>
      </c>
      <c r="AM132" s="49" t="str">
        <f aca="false">IF(AD132=1,IF(G132&gt;0,IF($H$3="US",0.1/AF132,(0.1*37)/AF132),0.1),"")</f>
        <v/>
      </c>
      <c r="AN132" s="49" t="str">
        <f aca="false">IF(AD132=1,SQRT(AK132*AK132+AL132*AL132+AM132*AM132),"")</f>
        <v/>
      </c>
      <c r="AO132" s="55"/>
    </row>
    <row r="133" customFormat="false" ht="19.35" hidden="false" customHeight="false" outlineLevel="0" collapsed="false">
      <c r="A133" s="26"/>
      <c r="B133" s="26"/>
      <c r="C133" s="27"/>
      <c r="D133" s="28"/>
      <c r="E133" s="27"/>
      <c r="F133" s="28"/>
      <c r="G133" s="29" t="str">
        <f aca="false">IF(OR(ISBLANK(C133),ISBLANK(D133),ISBLANK(E133),ISBLANK(F133)),"",(E133+F133)-(C133+D133))</f>
        <v/>
      </c>
      <c r="H133" s="30"/>
      <c r="I133" s="31"/>
      <c r="J133" s="32" t="n">
        <f aca="false">IF(N133="SST",0.314473,IF(N133="SLT",0.031243,IF(N133="LST",0.124228,IF(N133="LLT",0.010189,IF(N133="LST-OO",0.074671,IF(N133="LLT-OO",0.011965,IF(N133="LMT-OO",0.013497,IF(N133="HST",7.2954,IF(N133="HLT",0.60795)))))))))</f>
        <v>0</v>
      </c>
      <c r="K133" s="32" t="n">
        <f aca="false">IF(N133="SST",0.260619,IF(N133="SLT",0.02188,IF(N133="LST",0.040676,IF(N133="LLT",0.003372,IF(N133="LST-OO",0.037557,IF(N133="LLT-OO",0.002079,IF(N133="LMT-OO",0.012499,IF(N133="HST",0.004293,IF(N133="HLT",0.0003578)))))))))</f>
        <v>0</v>
      </c>
      <c r="L133" s="29" t="n">
        <f aca="false">IF(N133="SST",0.087,IF(N133="SLT",0.087,IF(N133="LST",0.12,IF(N133="LLT",0.12,IF(N133="LST-OO",0.12,IF(N133="LLT-OO",0.12,IF(N133="LMT-OO",0.12,IF(N133="HST",0.07,IF(N133="HLT",0.07)))))))))</f>
        <v>0</v>
      </c>
      <c r="M133" s="33" t="str">
        <f aca="false">IF(ISBLANK(N133),"",IF(N133="HST",J133+K133*((I133+H133)/2),IF(N133="HLT",J133+K133*((I133+H133)/2),J133+K133*LN((I133+H133)/2))))</f>
        <v/>
      </c>
      <c r="N133" s="31"/>
      <c r="O133" s="31"/>
      <c r="P133" s="34" t="n">
        <f aca="false">IF($H$3="US",IF(LEFT(N133,1)="S",IF(O133&lt;=4000,1,IF(O133&gt;4000,0.79+(6*O133/100000))),IF(LEFT(N133,1)="L",IF(O133&lt;=200,1,IF(O133&gt;200,1.005+(4.5526*O133/100000))),IF(LEFT(N133,1)="H",1))),IF($H$3="SI",IF(LEFT(N133,1)="S",IF(O133&lt;=1219.51,1,IF(O133&gt;1219.51,0.79+(6*(O133*3.28)/100000))),IF(LEFT(N133,1)="L",IF(O133&lt;=60.98,1,IF(O133&gt;60.98,1.005+(4.5526*(O133*3.28)/100000))),IF(LEFT(N133,1)="H",1)))))</f>
        <v>0</v>
      </c>
      <c r="Q133" s="35"/>
      <c r="R133" s="36" t="str">
        <f aca="false">IF(AF133&lt;0,0,IF($AD133=0,"Review",IF($H$3="US",(($H133-$I133-0.066667*($G133))/($G133*$M133)-($L133*$Q133))*$P133,(($H133-$I133-0.066667*($G133))/($G133*$M133)-($L133/8.696*$Q133))*$P133*37)))</f>
        <v>Review</v>
      </c>
      <c r="S133" s="37" t="str">
        <f aca="false">IF(R133="Review","",IF(R133=0,"",(SQRT(SUMSQ((5),(100*1.4/(H133-I133)),(100*IF($E$3="US",0.1,0.1*37)/R133)))/100)*R133))</f>
        <v/>
      </c>
      <c r="T133" s="38" t="str">
        <f aca="false">IF(R133="Review","",IF(R133=0,"",S133/R133))</f>
        <v/>
      </c>
      <c r="U133" s="39" t="n">
        <v>0.1814</v>
      </c>
      <c r="V133" s="40" t="n">
        <v>0.00096</v>
      </c>
      <c r="W133" s="41" t="e">
        <f aca="false">U133*G133</f>
        <v>#VALUE!</v>
      </c>
      <c r="X133" s="41" t="e">
        <f aca="false">EXP(-W133)</f>
        <v>#VALUE!</v>
      </c>
      <c r="Y133" s="41" t="e">
        <f aca="false">1-X133</f>
        <v>#VALUE!</v>
      </c>
      <c r="Z133" s="41" t="e">
        <f aca="false">1-(Y133/W133)</f>
        <v>#VALUE!</v>
      </c>
      <c r="AA133" s="41" t="e">
        <f aca="false">(R133*U133*V133)/Z133</f>
        <v>#VALUE!</v>
      </c>
      <c r="AB133" s="40" t="n">
        <v>0.01887</v>
      </c>
      <c r="AC133" s="42" t="s">
        <v>50</v>
      </c>
      <c r="AD133" s="43" t="b">
        <f aca="false">AND(NOT(ISBLANK(D133)),NOT(ISBLANK(F133)),NOT(ISBLANK(H133)),NOT(ISBLANK(I133)),NOT(ISBLANK(O133)),NOT(ISBLANK(Q133)),Q133&gt;=0,O133&gt;=0,H133&gt;=0,I133&gt;=0,G133&gt;0)</f>
        <v>0</v>
      </c>
      <c r="AE133" s="42" t="s">
        <v>51</v>
      </c>
      <c r="AF133" s="44" t="str">
        <f aca="false">IF($AD133=0,"Review",IF($H$3="US",(($H133-$I133-0.066667*($G133))/($G133*$M133)-($L133*$Q133))*$P133,(($H133-$I133-0.066667*($G133))/($G133*$M133)-($L133/8.696*$Q133))*$P133*37))</f>
        <v>Review</v>
      </c>
      <c r="AG133" s="45" t="str">
        <f aca="false">IF($AD133=0,"Review",IF($H$3="US",AA133/AB133*0.105*37,AA133/AB133))</f>
        <v>Review</v>
      </c>
      <c r="AH133" s="46" t="str">
        <f aca="false">IF($AD133=0,"",IF($H$3="US",AG133/60/60,AG133/24/60/60))</f>
        <v/>
      </c>
      <c r="AI133" s="47" t="str">
        <f aca="false">IF($AD133=0,"",IF($H$3="US",AA133/AB133*37/24/60/60,AA133/AB133/24/60/60))</f>
        <v/>
      </c>
      <c r="AJ133" s="48" t="str">
        <f aca="false">IF(AD133=0,"",IF(AF133=0,"",S133/R133))</f>
        <v/>
      </c>
      <c r="AK133" s="49" t="str">
        <f aca="false">IF(AD133=1,5%,"")</f>
        <v/>
      </c>
      <c r="AL133" s="49" t="str">
        <f aca="false">IF(AD133=1,(100*1.4)/(H133-I133)/100,"")</f>
        <v/>
      </c>
      <c r="AM133" s="49" t="str">
        <f aca="false">IF(AD133=1,IF(G133&gt;0,IF($H$3="US",0.1/AF133,(0.1*37)/AF133),0.1),"")</f>
        <v/>
      </c>
      <c r="AN133" s="49" t="str">
        <f aca="false">IF(AD133=1,SQRT(AK133*AK133+AL133*AL133+AM133*AM133),"")</f>
        <v/>
      </c>
      <c r="AO133" s="55"/>
    </row>
    <row r="134" customFormat="false" ht="19.35" hidden="false" customHeight="false" outlineLevel="0" collapsed="false">
      <c r="A134" s="26"/>
      <c r="B134" s="26"/>
      <c r="C134" s="27"/>
      <c r="D134" s="28"/>
      <c r="E134" s="27"/>
      <c r="F134" s="28"/>
      <c r="G134" s="29" t="str">
        <f aca="false">IF(OR(ISBLANK(C134),ISBLANK(D134),ISBLANK(E134),ISBLANK(F134)),"",(E134+F134)-(C134+D134))</f>
        <v/>
      </c>
      <c r="H134" s="30"/>
      <c r="I134" s="31"/>
      <c r="J134" s="32" t="n">
        <f aca="false">IF(N134="SST",0.314473,IF(N134="SLT",0.031243,IF(N134="LST",0.124228,IF(N134="LLT",0.010189,IF(N134="LST-OO",0.074671,IF(N134="LLT-OO",0.011965,IF(N134="LMT-OO",0.013497,IF(N134="HST",7.2954,IF(N134="HLT",0.60795)))))))))</f>
        <v>0</v>
      </c>
      <c r="K134" s="32" t="n">
        <f aca="false">IF(N134="SST",0.260619,IF(N134="SLT",0.02188,IF(N134="LST",0.040676,IF(N134="LLT",0.003372,IF(N134="LST-OO",0.037557,IF(N134="LLT-OO",0.002079,IF(N134="LMT-OO",0.012499,IF(N134="HST",0.004293,IF(N134="HLT",0.0003578)))))))))</f>
        <v>0</v>
      </c>
      <c r="L134" s="29" t="n">
        <f aca="false">IF(N134="SST",0.087,IF(N134="SLT",0.087,IF(N134="LST",0.12,IF(N134="LLT",0.12,IF(N134="LST-OO",0.12,IF(N134="LLT-OO",0.12,IF(N134="LMT-OO",0.12,IF(N134="HST",0.07,IF(N134="HLT",0.07)))))))))</f>
        <v>0</v>
      </c>
      <c r="M134" s="33" t="str">
        <f aca="false">IF(ISBLANK(N134),"",IF(N134="HST",J134+K134*((I134+H134)/2),IF(N134="HLT",J134+K134*((I134+H134)/2),J134+K134*LN((I134+H134)/2))))</f>
        <v/>
      </c>
      <c r="N134" s="31"/>
      <c r="O134" s="31"/>
      <c r="P134" s="34" t="n">
        <f aca="false">IF($H$3="US",IF(LEFT(N134,1)="S",IF(O134&lt;=4000,1,IF(O134&gt;4000,0.79+(6*O134/100000))),IF(LEFT(N134,1)="L",IF(O134&lt;=200,1,IF(O134&gt;200,1.005+(4.5526*O134/100000))),IF(LEFT(N134,1)="H",1))),IF($H$3="SI",IF(LEFT(N134,1)="S",IF(O134&lt;=1219.51,1,IF(O134&gt;1219.51,0.79+(6*(O134*3.28)/100000))),IF(LEFT(N134,1)="L",IF(O134&lt;=60.98,1,IF(O134&gt;60.98,1.005+(4.5526*(O134*3.28)/100000))),IF(LEFT(N134,1)="H",1)))))</f>
        <v>0</v>
      </c>
      <c r="Q134" s="35"/>
      <c r="R134" s="36" t="str">
        <f aca="false">IF(AF134&lt;0,0,IF($AD134=0,"Review",IF($H$3="US",(($H134-$I134-0.066667*($G134))/($G134*$M134)-($L134*$Q134))*$P134,(($H134-$I134-0.066667*($G134))/($G134*$M134)-($L134/8.696*$Q134))*$P134*37)))</f>
        <v>Review</v>
      </c>
      <c r="S134" s="37" t="str">
        <f aca="false">IF(R134="Review","",IF(R134=0,"",(SQRT(SUMSQ((5),(100*1.4/(H134-I134)),(100*IF($E$3="US",0.1,0.1*37)/R134)))/100)*R134))</f>
        <v/>
      </c>
      <c r="T134" s="38" t="str">
        <f aca="false">IF(R134="Review","",IF(R134=0,"",S134/R134))</f>
        <v/>
      </c>
      <c r="U134" s="39" t="n">
        <v>0.1814</v>
      </c>
      <c r="V134" s="40" t="n">
        <v>0.00096</v>
      </c>
      <c r="W134" s="41" t="e">
        <f aca="false">U134*G134</f>
        <v>#VALUE!</v>
      </c>
      <c r="X134" s="41" t="e">
        <f aca="false">EXP(-W134)</f>
        <v>#VALUE!</v>
      </c>
      <c r="Y134" s="41" t="e">
        <f aca="false">1-X134</f>
        <v>#VALUE!</v>
      </c>
      <c r="Z134" s="41" t="e">
        <f aca="false">1-(Y134/W134)</f>
        <v>#VALUE!</v>
      </c>
      <c r="AA134" s="41" t="e">
        <f aca="false">(R134*U134*V134)/Z134</f>
        <v>#VALUE!</v>
      </c>
      <c r="AB134" s="40" t="n">
        <v>0.01887</v>
      </c>
      <c r="AC134" s="42" t="s">
        <v>50</v>
      </c>
      <c r="AD134" s="43" t="b">
        <f aca="false">AND(NOT(ISBLANK(D134)),NOT(ISBLANK(F134)),NOT(ISBLANK(H134)),NOT(ISBLANK(I134)),NOT(ISBLANK(O134)),NOT(ISBLANK(Q134)),Q134&gt;=0,O134&gt;=0,H134&gt;=0,I134&gt;=0,G134&gt;0)</f>
        <v>0</v>
      </c>
      <c r="AE134" s="42" t="s">
        <v>51</v>
      </c>
      <c r="AF134" s="44" t="str">
        <f aca="false">IF($AD134=0,"Review",IF($H$3="US",(($H134-$I134-0.066667*($G134))/($G134*$M134)-($L134*$Q134))*$P134,(($H134-$I134-0.066667*($G134))/($G134*$M134)-($L134/8.696*$Q134))*$P134*37))</f>
        <v>Review</v>
      </c>
      <c r="AG134" s="45" t="str">
        <f aca="false">IF($AD134=0,"Review",IF($H$3="US",AA134/AB134*0.105*37,AA134/AB134))</f>
        <v>Review</v>
      </c>
      <c r="AH134" s="46" t="str">
        <f aca="false">IF($AD134=0,"",IF($H$3="US",AG134/60/60,AG134/24/60/60))</f>
        <v/>
      </c>
      <c r="AI134" s="47" t="str">
        <f aca="false">IF($AD134=0,"",IF($H$3="US",AA134/AB134*37/24/60/60,AA134/AB134/24/60/60))</f>
        <v/>
      </c>
      <c r="AJ134" s="48" t="str">
        <f aca="false">IF(AD134=0,"",IF(AF134=0,"",S134/R134))</f>
        <v/>
      </c>
      <c r="AK134" s="49" t="str">
        <f aca="false">IF(AD134=1,5%,"")</f>
        <v/>
      </c>
      <c r="AL134" s="49" t="str">
        <f aca="false">IF(AD134=1,(100*1.4)/(H134-I134)/100,"")</f>
        <v/>
      </c>
      <c r="AM134" s="49" t="str">
        <f aca="false">IF(AD134=1,IF(G134&gt;0,IF($H$3="US",0.1/AF134,(0.1*37)/AF134),0.1),"")</f>
        <v/>
      </c>
      <c r="AN134" s="49" t="str">
        <f aca="false">IF(AD134=1,SQRT(AK134*AK134+AL134*AL134+AM134*AM134),"")</f>
        <v/>
      </c>
      <c r="AO134" s="55"/>
    </row>
    <row r="135" customFormat="false" ht="19.35" hidden="false" customHeight="false" outlineLevel="0" collapsed="false">
      <c r="A135" s="26"/>
      <c r="B135" s="26"/>
      <c r="C135" s="27"/>
      <c r="D135" s="28"/>
      <c r="E135" s="27"/>
      <c r="F135" s="28"/>
      <c r="G135" s="29" t="str">
        <f aca="false">IF(OR(ISBLANK(C135),ISBLANK(D135),ISBLANK(E135),ISBLANK(F135)),"",(E135+F135)-(C135+D135))</f>
        <v/>
      </c>
      <c r="H135" s="30"/>
      <c r="I135" s="31"/>
      <c r="J135" s="32" t="n">
        <f aca="false">IF(N135="SST",0.314473,IF(N135="SLT",0.031243,IF(N135="LST",0.124228,IF(N135="LLT",0.010189,IF(N135="LST-OO",0.074671,IF(N135="LLT-OO",0.011965,IF(N135="LMT-OO",0.013497,IF(N135="HST",7.2954,IF(N135="HLT",0.60795)))))))))</f>
        <v>0</v>
      </c>
      <c r="K135" s="32" t="n">
        <f aca="false">IF(N135="SST",0.260619,IF(N135="SLT",0.02188,IF(N135="LST",0.040676,IF(N135="LLT",0.003372,IF(N135="LST-OO",0.037557,IF(N135="LLT-OO",0.002079,IF(N135="LMT-OO",0.012499,IF(N135="HST",0.004293,IF(N135="HLT",0.0003578)))))))))</f>
        <v>0</v>
      </c>
      <c r="L135" s="29" t="n">
        <f aca="false">IF(N135="SST",0.087,IF(N135="SLT",0.087,IF(N135="LST",0.12,IF(N135="LLT",0.12,IF(N135="LST-OO",0.12,IF(N135="LLT-OO",0.12,IF(N135="LMT-OO",0.12,IF(N135="HST",0.07,IF(N135="HLT",0.07)))))))))</f>
        <v>0</v>
      </c>
      <c r="M135" s="33" t="str">
        <f aca="false">IF(ISBLANK(N135),"",IF(N135="HST",J135+K135*((I135+H135)/2),IF(N135="HLT",J135+K135*((I135+H135)/2),J135+K135*LN((I135+H135)/2))))</f>
        <v/>
      </c>
      <c r="N135" s="31"/>
      <c r="O135" s="31"/>
      <c r="P135" s="34" t="n">
        <f aca="false">IF($H$3="US",IF(LEFT(N135,1)="S",IF(O135&lt;=4000,1,IF(O135&gt;4000,0.79+(6*O135/100000))),IF(LEFT(N135,1)="L",IF(O135&lt;=200,1,IF(O135&gt;200,1.005+(4.5526*O135/100000))),IF(LEFT(N135,1)="H",1))),IF($H$3="SI",IF(LEFT(N135,1)="S",IF(O135&lt;=1219.51,1,IF(O135&gt;1219.51,0.79+(6*(O135*3.28)/100000))),IF(LEFT(N135,1)="L",IF(O135&lt;=60.98,1,IF(O135&gt;60.98,1.005+(4.5526*(O135*3.28)/100000))),IF(LEFT(N135,1)="H",1)))))</f>
        <v>0</v>
      </c>
      <c r="Q135" s="35"/>
      <c r="R135" s="36" t="str">
        <f aca="false">IF(AF135&lt;0,0,IF($AD135=0,"Review",IF($H$3="US",(($H135-$I135-0.066667*($G135))/($G135*$M135)-($L135*$Q135))*$P135,(($H135-$I135-0.066667*($G135))/($G135*$M135)-($L135/8.696*$Q135))*$P135*37)))</f>
        <v>Review</v>
      </c>
      <c r="S135" s="37" t="str">
        <f aca="false">IF(R135="Review","",IF(R135=0,"",(SQRT(SUMSQ((5),(100*1.4/(H135-I135)),(100*IF($E$3="US",0.1,0.1*37)/R135)))/100)*R135))</f>
        <v/>
      </c>
      <c r="T135" s="38" t="str">
        <f aca="false">IF(R135="Review","",IF(R135=0,"",S135/R135))</f>
        <v/>
      </c>
      <c r="U135" s="39" t="n">
        <v>0.1814</v>
      </c>
      <c r="V135" s="40" t="n">
        <v>0.00096</v>
      </c>
      <c r="W135" s="41" t="e">
        <f aca="false">U135*G135</f>
        <v>#VALUE!</v>
      </c>
      <c r="X135" s="41" t="e">
        <f aca="false">EXP(-W135)</f>
        <v>#VALUE!</v>
      </c>
      <c r="Y135" s="41" t="e">
        <f aca="false">1-X135</f>
        <v>#VALUE!</v>
      </c>
      <c r="Z135" s="41" t="e">
        <f aca="false">1-(Y135/W135)</f>
        <v>#VALUE!</v>
      </c>
      <c r="AA135" s="41" t="e">
        <f aca="false">(R135*U135*V135)/Z135</f>
        <v>#VALUE!</v>
      </c>
      <c r="AB135" s="40" t="n">
        <v>0.01887</v>
      </c>
      <c r="AC135" s="42" t="s">
        <v>50</v>
      </c>
      <c r="AD135" s="43" t="b">
        <f aca="false">AND(NOT(ISBLANK(D135)),NOT(ISBLANK(F135)),NOT(ISBLANK(H135)),NOT(ISBLANK(I135)),NOT(ISBLANK(O135)),NOT(ISBLANK(Q135)),Q135&gt;=0,O135&gt;=0,H135&gt;=0,I135&gt;=0,G135&gt;0)</f>
        <v>0</v>
      </c>
      <c r="AE135" s="42" t="s">
        <v>51</v>
      </c>
      <c r="AF135" s="44" t="str">
        <f aca="false">IF($AD135=0,"Review",IF($H$3="US",(($H135-$I135-0.066667*($G135))/($G135*$M135)-($L135*$Q135))*$P135,(($H135-$I135-0.066667*($G135))/($G135*$M135)-($L135/8.696*$Q135))*$P135*37))</f>
        <v>Review</v>
      </c>
      <c r="AG135" s="45" t="str">
        <f aca="false">IF($AD135=0,"Review",IF($H$3="US",AA135/AB135*0.105*37,AA135/AB135))</f>
        <v>Review</v>
      </c>
      <c r="AH135" s="46" t="str">
        <f aca="false">IF($AD135=0,"",IF($H$3="US",AG135/60/60,AG135/24/60/60))</f>
        <v/>
      </c>
      <c r="AI135" s="47" t="str">
        <f aca="false">IF($AD135=0,"",IF($H$3="US",AA135/AB135*37/24/60/60,AA135/AB135/24/60/60))</f>
        <v/>
      </c>
      <c r="AJ135" s="48" t="str">
        <f aca="false">IF(AD135=0,"",IF(AF135=0,"",S135/R135))</f>
        <v/>
      </c>
      <c r="AK135" s="49" t="str">
        <f aca="false">IF(AD135=1,5%,"")</f>
        <v/>
      </c>
      <c r="AL135" s="49" t="str">
        <f aca="false">IF(AD135=1,(100*1.4)/(H135-I135)/100,"")</f>
        <v/>
      </c>
      <c r="AM135" s="49" t="str">
        <f aca="false">IF(AD135=1,IF(G135&gt;0,IF($H$3="US",0.1/AF135,(0.1*37)/AF135),0.1),"")</f>
        <v/>
      </c>
      <c r="AN135" s="49" t="str">
        <f aca="false">IF(AD135=1,SQRT(AK135*AK135+AL135*AL135+AM135*AM135),"")</f>
        <v/>
      </c>
      <c r="AO135" s="55"/>
    </row>
    <row r="136" customFormat="false" ht="19.35" hidden="false" customHeight="false" outlineLevel="0" collapsed="false">
      <c r="A136" s="26"/>
      <c r="B136" s="26"/>
      <c r="C136" s="27"/>
      <c r="D136" s="28"/>
      <c r="E136" s="27"/>
      <c r="F136" s="28"/>
      <c r="G136" s="29" t="str">
        <f aca="false">IF(OR(ISBLANK(C136),ISBLANK(D136),ISBLANK(E136),ISBLANK(F136)),"",(E136+F136)-(C136+D136))</f>
        <v/>
      </c>
      <c r="H136" s="30"/>
      <c r="I136" s="31"/>
      <c r="J136" s="32" t="n">
        <f aca="false">IF(N136="SST",0.314473,IF(N136="SLT",0.031243,IF(N136="LST",0.124228,IF(N136="LLT",0.010189,IF(N136="LST-OO",0.074671,IF(N136="LLT-OO",0.011965,IF(N136="LMT-OO",0.013497,IF(N136="HST",7.2954,IF(N136="HLT",0.60795)))))))))</f>
        <v>0</v>
      </c>
      <c r="K136" s="32" t="n">
        <f aca="false">IF(N136="SST",0.260619,IF(N136="SLT",0.02188,IF(N136="LST",0.040676,IF(N136="LLT",0.003372,IF(N136="LST-OO",0.037557,IF(N136="LLT-OO",0.002079,IF(N136="LMT-OO",0.012499,IF(N136="HST",0.004293,IF(N136="HLT",0.0003578)))))))))</f>
        <v>0</v>
      </c>
      <c r="L136" s="29" t="n">
        <f aca="false">IF(N136="SST",0.087,IF(N136="SLT",0.087,IF(N136="LST",0.12,IF(N136="LLT",0.12,IF(N136="LST-OO",0.12,IF(N136="LLT-OO",0.12,IF(N136="LMT-OO",0.12,IF(N136="HST",0.07,IF(N136="HLT",0.07)))))))))</f>
        <v>0</v>
      </c>
      <c r="M136" s="33" t="str">
        <f aca="false">IF(ISBLANK(N136),"",IF(N136="HST",J136+K136*((I136+H136)/2),IF(N136="HLT",J136+K136*((I136+H136)/2),J136+K136*LN((I136+H136)/2))))</f>
        <v/>
      </c>
      <c r="N136" s="31"/>
      <c r="O136" s="31"/>
      <c r="P136" s="34" t="n">
        <f aca="false">IF($H$3="US",IF(LEFT(N136,1)="S",IF(O136&lt;=4000,1,IF(O136&gt;4000,0.79+(6*O136/100000))),IF(LEFT(N136,1)="L",IF(O136&lt;=200,1,IF(O136&gt;200,1.005+(4.5526*O136/100000))),IF(LEFT(N136,1)="H",1))),IF($H$3="SI",IF(LEFT(N136,1)="S",IF(O136&lt;=1219.51,1,IF(O136&gt;1219.51,0.79+(6*(O136*3.28)/100000))),IF(LEFT(N136,1)="L",IF(O136&lt;=60.98,1,IF(O136&gt;60.98,1.005+(4.5526*(O136*3.28)/100000))),IF(LEFT(N136,1)="H",1)))))</f>
        <v>0</v>
      </c>
      <c r="Q136" s="35"/>
      <c r="R136" s="36" t="str">
        <f aca="false">IF(AF136&lt;0,0,IF($AD136=0,"Review",IF($H$3="US",(($H136-$I136-0.066667*($G136))/($G136*$M136)-($L136*$Q136))*$P136,(($H136-$I136-0.066667*($G136))/($G136*$M136)-($L136/8.696*$Q136))*$P136*37)))</f>
        <v>Review</v>
      </c>
      <c r="S136" s="37" t="str">
        <f aca="false">IF(R136="Review","",IF(R136=0,"",(SQRT(SUMSQ((5),(100*1.4/(H136-I136)),(100*IF($E$3="US",0.1,0.1*37)/R136)))/100)*R136))</f>
        <v/>
      </c>
      <c r="T136" s="38" t="str">
        <f aca="false">IF(R136="Review","",IF(R136=0,"",S136/R136))</f>
        <v/>
      </c>
      <c r="U136" s="39" t="n">
        <v>0.1814</v>
      </c>
      <c r="V136" s="40" t="n">
        <v>0.00096</v>
      </c>
      <c r="W136" s="41" t="e">
        <f aca="false">U136*G136</f>
        <v>#VALUE!</v>
      </c>
      <c r="X136" s="41" t="e">
        <f aca="false">EXP(-W136)</f>
        <v>#VALUE!</v>
      </c>
      <c r="Y136" s="41" t="e">
        <f aca="false">1-X136</f>
        <v>#VALUE!</v>
      </c>
      <c r="Z136" s="41" t="e">
        <f aca="false">1-(Y136/W136)</f>
        <v>#VALUE!</v>
      </c>
      <c r="AA136" s="41" t="e">
        <f aca="false">(R136*U136*V136)/Z136</f>
        <v>#VALUE!</v>
      </c>
      <c r="AB136" s="40" t="n">
        <v>0.01887</v>
      </c>
      <c r="AC136" s="42" t="s">
        <v>50</v>
      </c>
      <c r="AD136" s="43" t="b">
        <f aca="false">AND(NOT(ISBLANK(D136)),NOT(ISBLANK(F136)),NOT(ISBLANK(H136)),NOT(ISBLANK(I136)),NOT(ISBLANK(O136)),NOT(ISBLANK(Q136)),Q136&gt;=0,O136&gt;=0,H136&gt;=0,I136&gt;=0,G136&gt;0)</f>
        <v>0</v>
      </c>
      <c r="AE136" s="42" t="s">
        <v>51</v>
      </c>
      <c r="AF136" s="44" t="str">
        <f aca="false">IF($AD136=0,"Review",IF($H$3="US",(($H136-$I136-0.066667*($G136))/($G136*$M136)-($L136*$Q136))*$P136,(($H136-$I136-0.066667*($G136))/($G136*$M136)-($L136/8.696*$Q136))*$P136*37))</f>
        <v>Review</v>
      </c>
      <c r="AG136" s="45" t="str">
        <f aca="false">IF($AD136=0,"Review",IF($H$3="US",AA136/AB136*0.105*37,AA136/AB136))</f>
        <v>Review</v>
      </c>
      <c r="AH136" s="46" t="str">
        <f aca="false">IF($AD136=0,"",IF($H$3="US",AG136/60/60,AG136/24/60/60))</f>
        <v/>
      </c>
      <c r="AI136" s="47" t="str">
        <f aca="false">IF($AD136=0,"",IF($H$3="US",AA136/AB136*37/24/60/60,AA136/AB136/24/60/60))</f>
        <v/>
      </c>
      <c r="AJ136" s="48" t="str">
        <f aca="false">IF(AD136=0,"",IF(AF136=0,"",S136/R136))</f>
        <v/>
      </c>
      <c r="AK136" s="49" t="str">
        <f aca="false">IF(AD136=1,5%,"")</f>
        <v/>
      </c>
      <c r="AL136" s="49" t="str">
        <f aca="false">IF(AD136=1,(100*1.4)/(H136-I136)/100,"")</f>
        <v/>
      </c>
      <c r="AM136" s="49" t="str">
        <f aca="false">IF(AD136=1,IF(G136&gt;0,IF($H$3="US",0.1/AF136,(0.1*37)/AF136),0.1),"")</f>
        <v/>
      </c>
      <c r="AN136" s="49" t="str">
        <f aca="false">IF(AD136=1,SQRT(AK136*AK136+AL136*AL136+AM136*AM136),"")</f>
        <v/>
      </c>
      <c r="AO136" s="55"/>
    </row>
    <row r="137" customFormat="false" ht="19.35" hidden="false" customHeight="false" outlineLevel="0" collapsed="false">
      <c r="A137" s="26"/>
      <c r="B137" s="26"/>
      <c r="C137" s="27"/>
      <c r="D137" s="28"/>
      <c r="E137" s="27"/>
      <c r="F137" s="28"/>
      <c r="G137" s="29" t="str">
        <f aca="false">IF(OR(ISBLANK(C137),ISBLANK(D137),ISBLANK(E137),ISBLANK(F137)),"",(E137+F137)-(C137+D137))</f>
        <v/>
      </c>
      <c r="H137" s="30"/>
      <c r="I137" s="31"/>
      <c r="J137" s="32" t="n">
        <f aca="false">IF(N137="SST",0.314473,IF(N137="SLT",0.031243,IF(N137="LST",0.124228,IF(N137="LLT",0.010189,IF(N137="LST-OO",0.074671,IF(N137="LLT-OO",0.011965,IF(N137="LMT-OO",0.013497,IF(N137="HST",7.2954,IF(N137="HLT",0.60795)))))))))</f>
        <v>0</v>
      </c>
      <c r="K137" s="32" t="n">
        <f aca="false">IF(N137="SST",0.260619,IF(N137="SLT",0.02188,IF(N137="LST",0.040676,IF(N137="LLT",0.003372,IF(N137="LST-OO",0.037557,IF(N137="LLT-OO",0.002079,IF(N137="LMT-OO",0.012499,IF(N137="HST",0.004293,IF(N137="HLT",0.0003578)))))))))</f>
        <v>0</v>
      </c>
      <c r="L137" s="29" t="n">
        <f aca="false">IF(N137="SST",0.087,IF(N137="SLT",0.087,IF(N137="LST",0.12,IF(N137="LLT",0.12,IF(N137="LST-OO",0.12,IF(N137="LLT-OO",0.12,IF(N137="LMT-OO",0.12,IF(N137="HST",0.07,IF(N137="HLT",0.07)))))))))</f>
        <v>0</v>
      </c>
      <c r="M137" s="33" t="str">
        <f aca="false">IF(ISBLANK(N137),"",IF(N137="HST",J137+K137*((I137+H137)/2),IF(N137="HLT",J137+K137*((I137+H137)/2),J137+K137*LN((I137+H137)/2))))</f>
        <v/>
      </c>
      <c r="N137" s="31"/>
      <c r="O137" s="31"/>
      <c r="P137" s="34" t="n">
        <f aca="false">IF($H$3="US",IF(LEFT(N137,1)="S",IF(O137&lt;=4000,1,IF(O137&gt;4000,0.79+(6*O137/100000))),IF(LEFT(N137,1)="L",IF(O137&lt;=200,1,IF(O137&gt;200,1.005+(4.5526*O137/100000))),IF(LEFT(N137,1)="H",1))),IF($H$3="SI",IF(LEFT(N137,1)="S",IF(O137&lt;=1219.51,1,IF(O137&gt;1219.51,0.79+(6*(O137*3.28)/100000))),IF(LEFT(N137,1)="L",IF(O137&lt;=60.98,1,IF(O137&gt;60.98,1.005+(4.5526*(O137*3.28)/100000))),IF(LEFT(N137,1)="H",1)))))</f>
        <v>0</v>
      </c>
      <c r="Q137" s="35"/>
      <c r="R137" s="36" t="str">
        <f aca="false">IF(AF137&lt;0,0,IF($AD137=0,"Review",IF($H$3="US",(($H137-$I137-0.066667*($G137))/($G137*$M137)-($L137*$Q137))*$P137,(($H137-$I137-0.066667*($G137))/($G137*$M137)-($L137/8.696*$Q137))*$P137*37)))</f>
        <v>Review</v>
      </c>
      <c r="S137" s="37" t="str">
        <f aca="false">IF(R137="Review","",IF(R137=0,"",(SQRT(SUMSQ((5),(100*1.4/(H137-I137)),(100*IF($E$3="US",0.1,0.1*37)/R137)))/100)*R137))</f>
        <v/>
      </c>
      <c r="T137" s="38" t="str">
        <f aca="false">IF(R137="Review","",IF(R137=0,"",S137/R137))</f>
        <v/>
      </c>
      <c r="U137" s="39" t="n">
        <v>0.1814</v>
      </c>
      <c r="V137" s="40" t="n">
        <v>0.00096</v>
      </c>
      <c r="W137" s="41" t="e">
        <f aca="false">U137*G137</f>
        <v>#VALUE!</v>
      </c>
      <c r="X137" s="41" t="e">
        <f aca="false">EXP(-W137)</f>
        <v>#VALUE!</v>
      </c>
      <c r="Y137" s="41" t="e">
        <f aca="false">1-X137</f>
        <v>#VALUE!</v>
      </c>
      <c r="Z137" s="41" t="e">
        <f aca="false">1-(Y137/W137)</f>
        <v>#VALUE!</v>
      </c>
      <c r="AA137" s="41" t="e">
        <f aca="false">(R137*U137*V137)/Z137</f>
        <v>#VALUE!</v>
      </c>
      <c r="AB137" s="40" t="n">
        <v>0.01887</v>
      </c>
      <c r="AC137" s="42" t="s">
        <v>50</v>
      </c>
      <c r="AD137" s="43" t="b">
        <f aca="false">AND(NOT(ISBLANK(D137)),NOT(ISBLANK(F137)),NOT(ISBLANK(H137)),NOT(ISBLANK(I137)),NOT(ISBLANK(O137)),NOT(ISBLANK(Q137)),Q137&gt;=0,O137&gt;=0,H137&gt;=0,I137&gt;=0,G137&gt;0)</f>
        <v>0</v>
      </c>
      <c r="AE137" s="42" t="s">
        <v>51</v>
      </c>
      <c r="AF137" s="44" t="str">
        <f aca="false">IF($AD137=0,"Review",IF($H$3="US",(($H137-$I137-0.066667*($G137))/($G137*$M137)-($L137*$Q137))*$P137,(($H137-$I137-0.066667*($G137))/($G137*$M137)-($L137/8.696*$Q137))*$P137*37))</f>
        <v>Review</v>
      </c>
      <c r="AG137" s="45" t="str">
        <f aca="false">IF($AD137=0,"Review",IF($H$3="US",AA137/AB137*0.105*37,AA137/AB137))</f>
        <v>Review</v>
      </c>
      <c r="AH137" s="46" t="str">
        <f aca="false">IF($AD137=0,"",IF($H$3="US",AG137/60/60,AG137/24/60/60))</f>
        <v/>
      </c>
      <c r="AI137" s="47" t="str">
        <f aca="false">IF($AD137=0,"",IF($H$3="US",AA137/AB137*37/24/60/60,AA137/AB137/24/60/60))</f>
        <v/>
      </c>
      <c r="AJ137" s="48" t="str">
        <f aca="false">IF(AD137=0,"",IF(AF137=0,"",S137/R137))</f>
        <v/>
      </c>
      <c r="AK137" s="49" t="str">
        <f aca="false">IF(AD137=1,5%,"")</f>
        <v/>
      </c>
      <c r="AL137" s="49" t="str">
        <f aca="false">IF(AD137=1,(100*1.4)/(H137-I137)/100,"")</f>
        <v/>
      </c>
      <c r="AM137" s="49" t="str">
        <f aca="false">IF(AD137=1,IF(G137&gt;0,IF($H$3="US",0.1/AF137,(0.1*37)/AF137),0.1),"")</f>
        <v/>
      </c>
      <c r="AN137" s="49" t="str">
        <f aca="false">IF(AD137=1,SQRT(AK137*AK137+AL137*AL137+AM137*AM137),"")</f>
        <v/>
      </c>
      <c r="AO137" s="55"/>
    </row>
    <row r="138" customFormat="false" ht="19.35" hidden="false" customHeight="false" outlineLevel="0" collapsed="false">
      <c r="A138" s="26"/>
      <c r="B138" s="26"/>
      <c r="C138" s="27"/>
      <c r="D138" s="28"/>
      <c r="E138" s="27"/>
      <c r="F138" s="28"/>
      <c r="G138" s="29" t="str">
        <f aca="false">IF(OR(ISBLANK(C138),ISBLANK(D138),ISBLANK(E138),ISBLANK(F138)),"",(E138+F138)-(C138+D138))</f>
        <v/>
      </c>
      <c r="H138" s="30"/>
      <c r="I138" s="31"/>
      <c r="J138" s="32" t="n">
        <f aca="false">IF(N138="SST",0.314473,IF(N138="SLT",0.031243,IF(N138="LST",0.124228,IF(N138="LLT",0.010189,IF(N138="LST-OO",0.074671,IF(N138="LLT-OO",0.011965,IF(N138="LMT-OO",0.013497,IF(N138="HST",7.2954,IF(N138="HLT",0.60795)))))))))</f>
        <v>0</v>
      </c>
      <c r="K138" s="32" t="n">
        <f aca="false">IF(N138="SST",0.260619,IF(N138="SLT",0.02188,IF(N138="LST",0.040676,IF(N138="LLT",0.003372,IF(N138="LST-OO",0.037557,IF(N138="LLT-OO",0.002079,IF(N138="LMT-OO",0.012499,IF(N138="HST",0.004293,IF(N138="HLT",0.0003578)))))))))</f>
        <v>0</v>
      </c>
      <c r="L138" s="29" t="n">
        <f aca="false">IF(N138="SST",0.087,IF(N138="SLT",0.087,IF(N138="LST",0.12,IF(N138="LLT",0.12,IF(N138="LST-OO",0.12,IF(N138="LLT-OO",0.12,IF(N138="LMT-OO",0.12,IF(N138="HST",0.07,IF(N138="HLT",0.07)))))))))</f>
        <v>0</v>
      </c>
      <c r="M138" s="33" t="str">
        <f aca="false">IF(ISBLANK(N138),"",IF(N138="HST",J138+K138*((I138+H138)/2),IF(N138="HLT",J138+K138*((I138+H138)/2),J138+K138*LN((I138+H138)/2))))</f>
        <v/>
      </c>
      <c r="N138" s="31"/>
      <c r="O138" s="31"/>
      <c r="P138" s="34" t="n">
        <f aca="false">IF($H$3="US",IF(LEFT(N138,1)="S",IF(O138&lt;=4000,1,IF(O138&gt;4000,0.79+(6*O138/100000))),IF(LEFT(N138,1)="L",IF(O138&lt;=200,1,IF(O138&gt;200,1.005+(4.5526*O138/100000))),IF(LEFT(N138,1)="H",1))),IF($H$3="SI",IF(LEFT(N138,1)="S",IF(O138&lt;=1219.51,1,IF(O138&gt;1219.51,0.79+(6*(O138*3.28)/100000))),IF(LEFT(N138,1)="L",IF(O138&lt;=60.98,1,IF(O138&gt;60.98,1.005+(4.5526*(O138*3.28)/100000))),IF(LEFT(N138,1)="H",1)))))</f>
        <v>0</v>
      </c>
      <c r="Q138" s="35"/>
      <c r="R138" s="36" t="str">
        <f aca="false">IF(AF138&lt;0,0,IF($AD138=0,"Review",IF($H$3="US",(($H138-$I138-0.066667*($G138))/($G138*$M138)-($L138*$Q138))*$P138,(($H138-$I138-0.066667*($G138))/($G138*$M138)-($L138/8.696*$Q138))*$P138*37)))</f>
        <v>Review</v>
      </c>
      <c r="S138" s="37" t="str">
        <f aca="false">IF(R138="Review","",IF(R138=0,"",(SQRT(SUMSQ((5),(100*1.4/(H138-I138)),(100*IF($E$3="US",0.1,0.1*37)/R138)))/100)*R138))</f>
        <v/>
      </c>
      <c r="T138" s="38" t="str">
        <f aca="false">IF(R138="Review","",IF(R138=0,"",S138/R138))</f>
        <v/>
      </c>
      <c r="U138" s="39" t="n">
        <v>0.1814</v>
      </c>
      <c r="V138" s="40" t="n">
        <v>0.00096</v>
      </c>
      <c r="W138" s="41" t="e">
        <f aca="false">U138*G138</f>
        <v>#VALUE!</v>
      </c>
      <c r="X138" s="41" t="e">
        <f aca="false">EXP(-W138)</f>
        <v>#VALUE!</v>
      </c>
      <c r="Y138" s="41" t="e">
        <f aca="false">1-X138</f>
        <v>#VALUE!</v>
      </c>
      <c r="Z138" s="41" t="e">
        <f aca="false">1-(Y138/W138)</f>
        <v>#VALUE!</v>
      </c>
      <c r="AA138" s="41" t="e">
        <f aca="false">(R138*U138*V138)/Z138</f>
        <v>#VALUE!</v>
      </c>
      <c r="AB138" s="40" t="n">
        <v>0.01887</v>
      </c>
      <c r="AC138" s="42" t="s">
        <v>50</v>
      </c>
      <c r="AD138" s="43" t="b">
        <f aca="false">AND(NOT(ISBLANK(D138)),NOT(ISBLANK(F138)),NOT(ISBLANK(H138)),NOT(ISBLANK(I138)),NOT(ISBLANK(O138)),NOT(ISBLANK(Q138)),Q138&gt;=0,O138&gt;=0,H138&gt;=0,I138&gt;=0,G138&gt;0)</f>
        <v>0</v>
      </c>
      <c r="AE138" s="42" t="s">
        <v>51</v>
      </c>
      <c r="AF138" s="44" t="str">
        <f aca="false">IF($AD138=0,"Review",IF($H$3="US",(($H138-$I138-0.066667*($G138))/($G138*$M138)-($L138*$Q138))*$P138,(($H138-$I138-0.066667*($G138))/($G138*$M138)-($L138/8.696*$Q138))*$P138*37))</f>
        <v>Review</v>
      </c>
      <c r="AG138" s="45" t="str">
        <f aca="false">IF($AD138=0,"Review",IF($H$3="US",AA138/AB138*0.105*37,AA138/AB138))</f>
        <v>Review</v>
      </c>
      <c r="AH138" s="46" t="str">
        <f aca="false">IF($AD138=0,"",IF($H$3="US",AG138/60/60,AG138/24/60/60))</f>
        <v/>
      </c>
      <c r="AI138" s="47" t="str">
        <f aca="false">IF($AD138=0,"",IF($H$3="US",AA138/AB138*37/24/60/60,AA138/AB138/24/60/60))</f>
        <v/>
      </c>
      <c r="AJ138" s="48" t="str">
        <f aca="false">IF(AD138=0,"",IF(AF138=0,"",S138/R138))</f>
        <v/>
      </c>
      <c r="AK138" s="49" t="str">
        <f aca="false">IF(AD138=1,5%,"")</f>
        <v/>
      </c>
      <c r="AL138" s="49" t="str">
        <f aca="false">IF(AD138=1,(100*1.4)/(H138-I138)/100,"")</f>
        <v/>
      </c>
      <c r="AM138" s="49" t="str">
        <f aca="false">IF(AD138=1,IF(G138&gt;0,IF($H$3="US",0.1/AF138,(0.1*37)/AF138),0.1),"")</f>
        <v/>
      </c>
      <c r="AN138" s="49" t="str">
        <f aca="false">IF(AD138=1,SQRT(AK138*AK138+AL138*AL138+AM138*AM138),"")</f>
        <v/>
      </c>
      <c r="AO138" s="55"/>
    </row>
    <row r="139" customFormat="false" ht="19.35" hidden="false" customHeight="false" outlineLevel="0" collapsed="false">
      <c r="A139" s="26"/>
      <c r="B139" s="26"/>
      <c r="C139" s="27"/>
      <c r="D139" s="28"/>
      <c r="E139" s="27"/>
      <c r="F139" s="28"/>
      <c r="G139" s="29" t="str">
        <f aca="false">IF(OR(ISBLANK(C139),ISBLANK(D139),ISBLANK(E139),ISBLANK(F139)),"",(E139+F139)-(C139+D139))</f>
        <v/>
      </c>
      <c r="H139" s="30"/>
      <c r="I139" s="31"/>
      <c r="J139" s="32" t="n">
        <f aca="false">IF(N139="SST",0.314473,IF(N139="SLT",0.031243,IF(N139="LST",0.124228,IF(N139="LLT",0.010189,IF(N139="LST-OO",0.074671,IF(N139="LLT-OO",0.011965,IF(N139="LMT-OO",0.013497,IF(N139="HST",7.2954,IF(N139="HLT",0.60795)))))))))</f>
        <v>0</v>
      </c>
      <c r="K139" s="32" t="n">
        <f aca="false">IF(N139="SST",0.260619,IF(N139="SLT",0.02188,IF(N139="LST",0.040676,IF(N139="LLT",0.003372,IF(N139="LST-OO",0.037557,IF(N139="LLT-OO",0.002079,IF(N139="LMT-OO",0.012499,IF(N139="HST",0.004293,IF(N139="HLT",0.0003578)))))))))</f>
        <v>0</v>
      </c>
      <c r="L139" s="29" t="n">
        <f aca="false">IF(N139="SST",0.087,IF(N139="SLT",0.087,IF(N139="LST",0.12,IF(N139="LLT",0.12,IF(N139="LST-OO",0.12,IF(N139="LLT-OO",0.12,IF(N139="LMT-OO",0.12,IF(N139="HST",0.07,IF(N139="HLT",0.07)))))))))</f>
        <v>0</v>
      </c>
      <c r="M139" s="33" t="str">
        <f aca="false">IF(ISBLANK(N139),"",IF(N139="HST",J139+K139*((I139+H139)/2),IF(N139="HLT",J139+K139*((I139+H139)/2),J139+K139*LN((I139+H139)/2))))</f>
        <v/>
      </c>
      <c r="N139" s="31"/>
      <c r="O139" s="31"/>
      <c r="P139" s="34" t="n">
        <f aca="false">IF($H$3="US",IF(LEFT(N139,1)="S",IF(O139&lt;=4000,1,IF(O139&gt;4000,0.79+(6*O139/100000))),IF(LEFT(N139,1)="L",IF(O139&lt;=200,1,IF(O139&gt;200,1.005+(4.5526*O139/100000))),IF(LEFT(N139,1)="H",1))),IF($H$3="SI",IF(LEFT(N139,1)="S",IF(O139&lt;=1219.51,1,IF(O139&gt;1219.51,0.79+(6*(O139*3.28)/100000))),IF(LEFT(N139,1)="L",IF(O139&lt;=60.98,1,IF(O139&gt;60.98,1.005+(4.5526*(O139*3.28)/100000))),IF(LEFT(N139,1)="H",1)))))</f>
        <v>0</v>
      </c>
      <c r="Q139" s="35"/>
      <c r="R139" s="36" t="str">
        <f aca="false">IF(AF139&lt;0,0,IF($AD139=0,"Review",IF($H$3="US",(($H139-$I139-0.066667*($G139))/($G139*$M139)-($L139*$Q139))*$P139,(($H139-$I139-0.066667*($G139))/($G139*$M139)-($L139/8.696*$Q139))*$P139*37)))</f>
        <v>Review</v>
      </c>
      <c r="S139" s="37" t="str">
        <f aca="false">IF(R139="Review","",IF(R139=0,"",(SQRT(SUMSQ((5),(100*1.4/(H139-I139)),(100*IF($E$3="US",0.1,0.1*37)/R139)))/100)*R139))</f>
        <v/>
      </c>
      <c r="T139" s="38" t="str">
        <f aca="false">IF(R139="Review","",IF(R139=0,"",S139/R139))</f>
        <v/>
      </c>
      <c r="U139" s="39" t="n">
        <v>0.1814</v>
      </c>
      <c r="V139" s="40" t="n">
        <v>0.00096</v>
      </c>
      <c r="W139" s="41" t="e">
        <f aca="false">U139*G139</f>
        <v>#VALUE!</v>
      </c>
      <c r="X139" s="41" t="e">
        <f aca="false">EXP(-W139)</f>
        <v>#VALUE!</v>
      </c>
      <c r="Y139" s="41" t="e">
        <f aca="false">1-X139</f>
        <v>#VALUE!</v>
      </c>
      <c r="Z139" s="41" t="e">
        <f aca="false">1-(Y139/W139)</f>
        <v>#VALUE!</v>
      </c>
      <c r="AA139" s="41" t="e">
        <f aca="false">(R139*U139*V139)/Z139</f>
        <v>#VALUE!</v>
      </c>
      <c r="AB139" s="40" t="n">
        <v>0.01887</v>
      </c>
      <c r="AC139" s="42" t="s">
        <v>50</v>
      </c>
      <c r="AD139" s="43" t="b">
        <f aca="false">AND(NOT(ISBLANK(D139)),NOT(ISBLANK(F139)),NOT(ISBLANK(H139)),NOT(ISBLANK(I139)),NOT(ISBLANK(O139)),NOT(ISBLANK(Q139)),Q139&gt;=0,O139&gt;=0,H139&gt;=0,I139&gt;=0,G139&gt;0)</f>
        <v>0</v>
      </c>
      <c r="AE139" s="42" t="s">
        <v>51</v>
      </c>
      <c r="AF139" s="44" t="str">
        <f aca="false">IF($AD139=0,"Review",IF($H$3="US",(($H139-$I139-0.066667*($G139))/($G139*$M139)-($L139*$Q139))*$P139,(($H139-$I139-0.066667*($G139))/($G139*$M139)-($L139/8.696*$Q139))*$P139*37))</f>
        <v>Review</v>
      </c>
      <c r="AG139" s="45" t="str">
        <f aca="false">IF($AD139=0,"Review",IF($H$3="US",AA139/AB139*0.105*37,AA139/AB139))</f>
        <v>Review</v>
      </c>
      <c r="AH139" s="46" t="str">
        <f aca="false">IF($AD139=0,"",IF($H$3="US",AG139/60/60,AG139/24/60/60))</f>
        <v/>
      </c>
      <c r="AI139" s="47" t="str">
        <f aca="false">IF($AD139=0,"",IF($H$3="US",AA139/AB139*37/24/60/60,AA139/AB139/24/60/60))</f>
        <v/>
      </c>
      <c r="AJ139" s="48" t="str">
        <f aca="false">IF(AD139=0,"",IF(AF139=0,"",S139/R139))</f>
        <v/>
      </c>
      <c r="AK139" s="49" t="str">
        <f aca="false">IF(AD139=1,5%,"")</f>
        <v/>
      </c>
      <c r="AL139" s="49" t="str">
        <f aca="false">IF(AD139=1,(100*1.4)/(H139-I139)/100,"")</f>
        <v/>
      </c>
      <c r="AM139" s="49" t="str">
        <f aca="false">IF(AD139=1,IF(G139&gt;0,IF($H$3="US",0.1/AF139,(0.1*37)/AF139),0.1),"")</f>
        <v/>
      </c>
      <c r="AN139" s="49" t="str">
        <f aca="false">IF(AD139=1,SQRT(AK139*AK139+AL139*AL139+AM139*AM139),"")</f>
        <v/>
      </c>
      <c r="AO139" s="55"/>
    </row>
    <row r="140" customFormat="false" ht="19.35" hidden="false" customHeight="false" outlineLevel="0" collapsed="false">
      <c r="A140" s="26"/>
      <c r="B140" s="26"/>
      <c r="C140" s="27"/>
      <c r="D140" s="28"/>
      <c r="E140" s="27"/>
      <c r="F140" s="28"/>
      <c r="G140" s="29" t="str">
        <f aca="false">IF(OR(ISBLANK(C140),ISBLANK(D140),ISBLANK(E140),ISBLANK(F140)),"",(E140+F140)-(C140+D140))</f>
        <v/>
      </c>
      <c r="H140" s="30"/>
      <c r="I140" s="31"/>
      <c r="J140" s="32" t="n">
        <f aca="false">IF(N140="SST",0.314473,IF(N140="SLT",0.031243,IF(N140="LST",0.124228,IF(N140="LLT",0.010189,IF(N140="LST-OO",0.074671,IF(N140="LLT-OO",0.011965,IF(N140="LMT-OO",0.013497,IF(N140="HST",7.2954,IF(N140="HLT",0.60795)))))))))</f>
        <v>0</v>
      </c>
      <c r="K140" s="32" t="n">
        <f aca="false">IF(N140="SST",0.260619,IF(N140="SLT",0.02188,IF(N140="LST",0.040676,IF(N140="LLT",0.003372,IF(N140="LST-OO",0.037557,IF(N140="LLT-OO",0.002079,IF(N140="LMT-OO",0.012499,IF(N140="HST",0.004293,IF(N140="HLT",0.0003578)))))))))</f>
        <v>0</v>
      </c>
      <c r="L140" s="29" t="n">
        <f aca="false">IF(N140="SST",0.087,IF(N140="SLT",0.087,IF(N140="LST",0.12,IF(N140="LLT",0.12,IF(N140="LST-OO",0.12,IF(N140="LLT-OO",0.12,IF(N140="LMT-OO",0.12,IF(N140="HST",0.07,IF(N140="HLT",0.07)))))))))</f>
        <v>0</v>
      </c>
      <c r="M140" s="33" t="str">
        <f aca="false">IF(ISBLANK(N140),"",IF(N140="HST",J140+K140*((I140+H140)/2),IF(N140="HLT",J140+K140*((I140+H140)/2),J140+K140*LN((I140+H140)/2))))</f>
        <v/>
      </c>
      <c r="N140" s="31"/>
      <c r="O140" s="31"/>
      <c r="P140" s="34" t="n">
        <f aca="false">IF($H$3="US",IF(LEFT(N140,1)="S",IF(O140&lt;=4000,1,IF(O140&gt;4000,0.79+(6*O140/100000))),IF(LEFT(N140,1)="L",IF(O140&lt;=200,1,IF(O140&gt;200,1.005+(4.5526*O140/100000))),IF(LEFT(N140,1)="H",1))),IF($H$3="SI",IF(LEFT(N140,1)="S",IF(O140&lt;=1219.51,1,IF(O140&gt;1219.51,0.79+(6*(O140*3.28)/100000))),IF(LEFT(N140,1)="L",IF(O140&lt;=60.98,1,IF(O140&gt;60.98,1.005+(4.5526*(O140*3.28)/100000))),IF(LEFT(N140,1)="H",1)))))</f>
        <v>0</v>
      </c>
      <c r="Q140" s="35"/>
      <c r="R140" s="36" t="str">
        <f aca="false">IF(AF140&lt;0,0,IF($AD140=0,"Review",IF($H$3="US",(($H140-$I140-0.066667*($G140))/($G140*$M140)-($L140*$Q140))*$P140,(($H140-$I140-0.066667*($G140))/($G140*$M140)-($L140/8.696*$Q140))*$P140*37)))</f>
        <v>Review</v>
      </c>
      <c r="S140" s="37" t="str">
        <f aca="false">IF(R140="Review","",IF(R140=0,"",(SQRT(SUMSQ((5),(100*1.4/(H140-I140)),(100*IF($E$3="US",0.1,0.1*37)/R140)))/100)*R140))</f>
        <v/>
      </c>
      <c r="T140" s="38" t="str">
        <f aca="false">IF(R140="Review","",IF(R140=0,"",S140/R140))</f>
        <v/>
      </c>
      <c r="U140" s="39" t="n">
        <v>0.1814</v>
      </c>
      <c r="V140" s="40" t="n">
        <v>0.00096</v>
      </c>
      <c r="W140" s="41" t="e">
        <f aca="false">U140*G140</f>
        <v>#VALUE!</v>
      </c>
      <c r="X140" s="41" t="e">
        <f aca="false">EXP(-W140)</f>
        <v>#VALUE!</v>
      </c>
      <c r="Y140" s="41" t="e">
        <f aca="false">1-X140</f>
        <v>#VALUE!</v>
      </c>
      <c r="Z140" s="41" t="e">
        <f aca="false">1-(Y140/W140)</f>
        <v>#VALUE!</v>
      </c>
      <c r="AA140" s="41" t="e">
        <f aca="false">(R140*U140*V140)/Z140</f>
        <v>#VALUE!</v>
      </c>
      <c r="AB140" s="40" t="n">
        <v>0.01887</v>
      </c>
      <c r="AC140" s="42" t="s">
        <v>50</v>
      </c>
      <c r="AD140" s="43" t="b">
        <f aca="false">AND(NOT(ISBLANK(D140)),NOT(ISBLANK(F140)),NOT(ISBLANK(H140)),NOT(ISBLANK(I140)),NOT(ISBLANK(O140)),NOT(ISBLANK(Q140)),Q140&gt;=0,O140&gt;=0,H140&gt;=0,I140&gt;=0,G140&gt;0)</f>
        <v>0</v>
      </c>
      <c r="AE140" s="42" t="s">
        <v>51</v>
      </c>
      <c r="AF140" s="44" t="str">
        <f aca="false">IF($AD140=0,"Review",IF($H$3="US",(($H140-$I140-0.066667*($G140))/($G140*$M140)-($L140*$Q140))*$P140,(($H140-$I140-0.066667*($G140))/($G140*$M140)-($L140/8.696*$Q140))*$P140*37))</f>
        <v>Review</v>
      </c>
      <c r="AG140" s="45" t="str">
        <f aca="false">IF($AD140=0,"Review",IF($H$3="US",AA140/AB140*0.105*37,AA140/AB140))</f>
        <v>Review</v>
      </c>
      <c r="AH140" s="46" t="str">
        <f aca="false">IF($AD140=0,"",IF($H$3="US",AG140/60/60,AG140/24/60/60))</f>
        <v/>
      </c>
      <c r="AI140" s="47" t="str">
        <f aca="false">IF($AD140=0,"",IF($H$3="US",AA140/AB140*37/24/60/60,AA140/AB140/24/60/60))</f>
        <v/>
      </c>
      <c r="AJ140" s="48" t="str">
        <f aca="false">IF(AD140=0,"",IF(AF140=0,"",S140/R140))</f>
        <v/>
      </c>
      <c r="AK140" s="49" t="str">
        <f aca="false">IF(AD140=1,5%,"")</f>
        <v/>
      </c>
      <c r="AL140" s="49" t="str">
        <f aca="false">IF(AD140=1,(100*1.4)/(H140-I140)/100,"")</f>
        <v/>
      </c>
      <c r="AM140" s="49" t="str">
        <f aca="false">IF(AD140=1,IF(G140&gt;0,IF($H$3="US",0.1/AF140,(0.1*37)/AF140),0.1),"")</f>
        <v/>
      </c>
      <c r="AN140" s="49" t="str">
        <f aca="false">IF(AD140=1,SQRT(AK140*AK140+AL140*AL140+AM140*AM140),"")</f>
        <v/>
      </c>
      <c r="AO140" s="55"/>
    </row>
    <row r="141" customFormat="false" ht="19.35" hidden="false" customHeight="false" outlineLevel="0" collapsed="false">
      <c r="A141" s="26"/>
      <c r="B141" s="26"/>
      <c r="C141" s="27"/>
      <c r="D141" s="28"/>
      <c r="E141" s="27"/>
      <c r="F141" s="28"/>
      <c r="G141" s="29" t="str">
        <f aca="false">IF(OR(ISBLANK(C141),ISBLANK(D141),ISBLANK(E141),ISBLANK(F141)),"",(E141+F141)-(C141+D141))</f>
        <v/>
      </c>
      <c r="H141" s="30"/>
      <c r="I141" s="31"/>
      <c r="J141" s="32" t="n">
        <f aca="false">IF(N141="SST",0.314473,IF(N141="SLT",0.031243,IF(N141="LST",0.124228,IF(N141="LLT",0.010189,IF(N141="LST-OO",0.074671,IF(N141="LLT-OO",0.011965,IF(N141="LMT-OO",0.013497,IF(N141="HST",7.2954,IF(N141="HLT",0.60795)))))))))</f>
        <v>0</v>
      </c>
      <c r="K141" s="32" t="n">
        <f aca="false">IF(N141="SST",0.260619,IF(N141="SLT",0.02188,IF(N141="LST",0.040676,IF(N141="LLT",0.003372,IF(N141="LST-OO",0.037557,IF(N141="LLT-OO",0.002079,IF(N141="LMT-OO",0.012499,IF(N141="HST",0.004293,IF(N141="HLT",0.0003578)))))))))</f>
        <v>0</v>
      </c>
      <c r="L141" s="29" t="n">
        <f aca="false">IF(N141="SST",0.087,IF(N141="SLT",0.087,IF(N141="LST",0.12,IF(N141="LLT",0.12,IF(N141="LST-OO",0.12,IF(N141="LLT-OO",0.12,IF(N141="LMT-OO",0.12,IF(N141="HST",0.07,IF(N141="HLT",0.07)))))))))</f>
        <v>0</v>
      </c>
      <c r="M141" s="33" t="str">
        <f aca="false">IF(ISBLANK(N141),"",IF(N141="HST",J141+K141*((I141+H141)/2),IF(N141="HLT",J141+K141*((I141+H141)/2),J141+K141*LN((I141+H141)/2))))</f>
        <v/>
      </c>
      <c r="N141" s="31"/>
      <c r="O141" s="31"/>
      <c r="P141" s="34" t="n">
        <f aca="false">IF($H$3="US",IF(LEFT(N141,1)="S",IF(O141&lt;=4000,1,IF(O141&gt;4000,0.79+(6*O141/100000))),IF(LEFT(N141,1)="L",IF(O141&lt;=200,1,IF(O141&gt;200,1.005+(4.5526*O141/100000))),IF(LEFT(N141,1)="H",1))),IF($H$3="SI",IF(LEFT(N141,1)="S",IF(O141&lt;=1219.51,1,IF(O141&gt;1219.51,0.79+(6*(O141*3.28)/100000))),IF(LEFT(N141,1)="L",IF(O141&lt;=60.98,1,IF(O141&gt;60.98,1.005+(4.5526*(O141*3.28)/100000))),IF(LEFT(N141,1)="H",1)))))</f>
        <v>0</v>
      </c>
      <c r="Q141" s="35"/>
      <c r="R141" s="36" t="str">
        <f aca="false">IF(AF141&lt;0,0,IF($AD141=0,"Review",IF($H$3="US",(($H141-$I141-0.066667*($G141))/($G141*$M141)-($L141*$Q141))*$P141,(($H141-$I141-0.066667*($G141))/($G141*$M141)-($L141/8.696*$Q141))*$P141*37)))</f>
        <v>Review</v>
      </c>
      <c r="S141" s="37" t="str">
        <f aca="false">IF(R141="Review","",IF(R141=0,"",(SQRT(SUMSQ((5),(100*1.4/(H141-I141)),(100*IF($E$3="US",0.1,0.1*37)/R141)))/100)*R141))</f>
        <v/>
      </c>
      <c r="T141" s="38" t="str">
        <f aca="false">IF(R141="Review","",IF(R141=0,"",S141/R141))</f>
        <v/>
      </c>
      <c r="U141" s="39" t="n">
        <v>0.1814</v>
      </c>
      <c r="V141" s="40" t="n">
        <v>0.00096</v>
      </c>
      <c r="W141" s="41" t="e">
        <f aca="false">U141*G141</f>
        <v>#VALUE!</v>
      </c>
      <c r="X141" s="41" t="e">
        <f aca="false">EXP(-W141)</f>
        <v>#VALUE!</v>
      </c>
      <c r="Y141" s="41" t="e">
        <f aca="false">1-X141</f>
        <v>#VALUE!</v>
      </c>
      <c r="Z141" s="41" t="e">
        <f aca="false">1-(Y141/W141)</f>
        <v>#VALUE!</v>
      </c>
      <c r="AA141" s="41" t="e">
        <f aca="false">(R141*U141*V141)/Z141</f>
        <v>#VALUE!</v>
      </c>
      <c r="AB141" s="40" t="n">
        <v>0.01887</v>
      </c>
      <c r="AC141" s="42" t="s">
        <v>50</v>
      </c>
      <c r="AD141" s="43" t="b">
        <f aca="false">AND(NOT(ISBLANK(D141)),NOT(ISBLANK(F141)),NOT(ISBLANK(H141)),NOT(ISBLANK(I141)),NOT(ISBLANK(O141)),NOT(ISBLANK(Q141)),Q141&gt;=0,O141&gt;=0,H141&gt;=0,I141&gt;=0,G141&gt;0)</f>
        <v>0</v>
      </c>
      <c r="AE141" s="42" t="s">
        <v>51</v>
      </c>
      <c r="AF141" s="44" t="str">
        <f aca="false">IF($AD141=0,"Review",IF($H$3="US",(($H141-$I141-0.066667*($G141))/($G141*$M141)-($L141*$Q141))*$P141,(($H141-$I141-0.066667*($G141))/($G141*$M141)-($L141/8.696*$Q141))*$P141*37))</f>
        <v>Review</v>
      </c>
      <c r="AG141" s="45" t="str">
        <f aca="false">IF($AD141=0,"Review",IF($H$3="US",AA141/AB141*0.105*37,AA141/AB141))</f>
        <v>Review</v>
      </c>
      <c r="AH141" s="46" t="str">
        <f aca="false">IF($AD141=0,"",IF($H$3="US",AG141/60/60,AG141/24/60/60))</f>
        <v/>
      </c>
      <c r="AI141" s="47" t="str">
        <f aca="false">IF($AD141=0,"",IF($H$3="US",AA141/AB141*37/24/60/60,AA141/AB141/24/60/60))</f>
        <v/>
      </c>
      <c r="AJ141" s="48" t="str">
        <f aca="false">IF(AD141=0,"",IF(AF141=0,"",S141/R141))</f>
        <v/>
      </c>
      <c r="AK141" s="49" t="str">
        <f aca="false">IF(AD141=1,5%,"")</f>
        <v/>
      </c>
      <c r="AL141" s="49" t="str">
        <f aca="false">IF(AD141=1,(100*1.4)/(H141-I141)/100,"")</f>
        <v/>
      </c>
      <c r="AM141" s="49" t="str">
        <f aca="false">IF(AD141=1,IF(G141&gt;0,IF($H$3="US",0.1/AF141,(0.1*37)/AF141),0.1),"")</f>
        <v/>
      </c>
      <c r="AN141" s="49" t="str">
        <f aca="false">IF(AD141=1,SQRT(AK141*AK141+AL141*AL141+AM141*AM141),"")</f>
        <v/>
      </c>
      <c r="AO141" s="55"/>
    </row>
    <row r="142" customFormat="false" ht="19.35" hidden="false" customHeight="false" outlineLevel="0" collapsed="false">
      <c r="A142" s="26"/>
      <c r="B142" s="26"/>
      <c r="C142" s="27"/>
      <c r="D142" s="28"/>
      <c r="E142" s="27"/>
      <c r="F142" s="28"/>
      <c r="G142" s="29" t="str">
        <f aca="false">IF(OR(ISBLANK(C142),ISBLANK(D142),ISBLANK(E142),ISBLANK(F142)),"",(E142+F142)-(C142+D142))</f>
        <v/>
      </c>
      <c r="H142" s="30"/>
      <c r="I142" s="31"/>
      <c r="J142" s="32" t="n">
        <f aca="false">IF(N142="SST",0.314473,IF(N142="SLT",0.031243,IF(N142="LST",0.124228,IF(N142="LLT",0.010189,IF(N142="LST-OO",0.074671,IF(N142="LLT-OO",0.011965,IF(N142="LMT-OO",0.013497,IF(N142="HST",7.2954,IF(N142="HLT",0.60795)))))))))</f>
        <v>0</v>
      </c>
      <c r="K142" s="32" t="n">
        <f aca="false">IF(N142="SST",0.260619,IF(N142="SLT",0.02188,IF(N142="LST",0.040676,IF(N142="LLT",0.003372,IF(N142="LST-OO",0.037557,IF(N142="LLT-OO",0.002079,IF(N142="LMT-OO",0.012499,IF(N142="HST",0.004293,IF(N142="HLT",0.0003578)))))))))</f>
        <v>0</v>
      </c>
      <c r="L142" s="29" t="n">
        <f aca="false">IF(N142="SST",0.087,IF(N142="SLT",0.087,IF(N142="LST",0.12,IF(N142="LLT",0.12,IF(N142="LST-OO",0.12,IF(N142="LLT-OO",0.12,IF(N142="LMT-OO",0.12,IF(N142="HST",0.07,IF(N142="HLT",0.07)))))))))</f>
        <v>0</v>
      </c>
      <c r="M142" s="33" t="str">
        <f aca="false">IF(ISBLANK(N142),"",IF(N142="HST",J142+K142*((I142+H142)/2),IF(N142="HLT",J142+K142*((I142+H142)/2),J142+K142*LN((I142+H142)/2))))</f>
        <v/>
      </c>
      <c r="N142" s="31"/>
      <c r="O142" s="31"/>
      <c r="P142" s="34" t="n">
        <f aca="false">IF($H$3="US",IF(LEFT(N142,1)="S",IF(O142&lt;=4000,1,IF(O142&gt;4000,0.79+(6*O142/100000))),IF(LEFT(N142,1)="L",IF(O142&lt;=200,1,IF(O142&gt;200,1.005+(4.5526*O142/100000))),IF(LEFT(N142,1)="H",1))),IF($H$3="SI",IF(LEFT(N142,1)="S",IF(O142&lt;=1219.51,1,IF(O142&gt;1219.51,0.79+(6*(O142*3.28)/100000))),IF(LEFT(N142,1)="L",IF(O142&lt;=60.98,1,IF(O142&gt;60.98,1.005+(4.5526*(O142*3.28)/100000))),IF(LEFT(N142,1)="H",1)))))</f>
        <v>0</v>
      </c>
      <c r="Q142" s="35"/>
      <c r="R142" s="36" t="str">
        <f aca="false">IF(AF142&lt;0,0,IF($AD142=0,"Review",IF($H$3="US",(($H142-$I142-0.066667*($G142))/($G142*$M142)-($L142*$Q142))*$P142,(($H142-$I142-0.066667*($G142))/($G142*$M142)-($L142/8.696*$Q142))*$P142*37)))</f>
        <v>Review</v>
      </c>
      <c r="S142" s="37" t="str">
        <f aca="false">IF(R142="Review","",IF(R142=0,"",(SQRT(SUMSQ((5),(100*1.4/(H142-I142)),(100*IF($E$3="US",0.1,0.1*37)/R142)))/100)*R142))</f>
        <v/>
      </c>
      <c r="T142" s="38" t="str">
        <f aca="false">IF(R142="Review","",IF(R142=0,"",S142/R142))</f>
        <v/>
      </c>
      <c r="U142" s="39" t="n">
        <v>0.1814</v>
      </c>
      <c r="V142" s="40" t="n">
        <v>0.00096</v>
      </c>
      <c r="W142" s="41" t="e">
        <f aca="false">U142*G142</f>
        <v>#VALUE!</v>
      </c>
      <c r="X142" s="41" t="e">
        <f aca="false">EXP(-W142)</f>
        <v>#VALUE!</v>
      </c>
      <c r="Y142" s="41" t="e">
        <f aca="false">1-X142</f>
        <v>#VALUE!</v>
      </c>
      <c r="Z142" s="41" t="e">
        <f aca="false">1-(Y142/W142)</f>
        <v>#VALUE!</v>
      </c>
      <c r="AA142" s="41" t="e">
        <f aca="false">(R142*U142*V142)/Z142</f>
        <v>#VALUE!</v>
      </c>
      <c r="AB142" s="40" t="n">
        <v>0.01887</v>
      </c>
      <c r="AC142" s="42" t="s">
        <v>50</v>
      </c>
      <c r="AD142" s="43" t="b">
        <f aca="false">AND(NOT(ISBLANK(D142)),NOT(ISBLANK(F142)),NOT(ISBLANK(H142)),NOT(ISBLANK(I142)),NOT(ISBLANK(O142)),NOT(ISBLANK(Q142)),Q142&gt;=0,O142&gt;=0,H142&gt;=0,I142&gt;=0,G142&gt;0)</f>
        <v>0</v>
      </c>
      <c r="AE142" s="42" t="s">
        <v>51</v>
      </c>
      <c r="AF142" s="44" t="str">
        <f aca="false">IF($AD142=0,"Review",IF($H$3="US",(($H142-$I142-0.066667*($G142))/($G142*$M142)-($L142*$Q142))*$P142,(($H142-$I142-0.066667*($G142))/($G142*$M142)-($L142/8.696*$Q142))*$P142*37))</f>
        <v>Review</v>
      </c>
      <c r="AG142" s="45" t="str">
        <f aca="false">IF($AD142=0,"Review",IF($H$3="US",AA142/AB142*0.105*37,AA142/AB142))</f>
        <v>Review</v>
      </c>
      <c r="AH142" s="46" t="str">
        <f aca="false">IF($AD142=0,"",IF($H$3="US",AG142/60/60,AG142/24/60/60))</f>
        <v/>
      </c>
      <c r="AI142" s="47" t="str">
        <f aca="false">IF($AD142=0,"",IF($H$3="US",AA142/AB142*37/24/60/60,AA142/AB142/24/60/60))</f>
        <v/>
      </c>
      <c r="AJ142" s="48" t="str">
        <f aca="false">IF(AD142=0,"",IF(AF142=0,"",S142/R142))</f>
        <v/>
      </c>
      <c r="AK142" s="49" t="str">
        <f aca="false">IF(AD142=1,5%,"")</f>
        <v/>
      </c>
      <c r="AL142" s="49" t="str">
        <f aca="false">IF(AD142=1,(100*1.4)/(H142-I142)/100,"")</f>
        <v/>
      </c>
      <c r="AM142" s="49" t="str">
        <f aca="false">IF(AD142=1,IF(G142&gt;0,IF($H$3="US",0.1/AF142,(0.1*37)/AF142),0.1),"")</f>
        <v/>
      </c>
      <c r="AN142" s="49" t="str">
        <f aca="false">IF(AD142=1,SQRT(AK142*AK142+AL142*AL142+AM142*AM142),"")</f>
        <v/>
      </c>
      <c r="AO142" s="55"/>
    </row>
    <row r="143" customFormat="false" ht="19.35" hidden="false" customHeight="false" outlineLevel="0" collapsed="false">
      <c r="A143" s="26"/>
      <c r="B143" s="26"/>
      <c r="C143" s="27"/>
      <c r="D143" s="28"/>
      <c r="E143" s="27"/>
      <c r="F143" s="28"/>
      <c r="G143" s="29" t="str">
        <f aca="false">IF(OR(ISBLANK(C143),ISBLANK(D143),ISBLANK(E143),ISBLANK(F143)),"",(E143+F143)-(C143+D143))</f>
        <v/>
      </c>
      <c r="H143" s="30"/>
      <c r="I143" s="31"/>
      <c r="J143" s="32" t="n">
        <f aca="false">IF(N143="SST",0.314473,IF(N143="SLT",0.031243,IF(N143="LST",0.124228,IF(N143="LLT",0.010189,IF(N143="LST-OO",0.074671,IF(N143="LLT-OO",0.011965,IF(N143="LMT-OO",0.013497,IF(N143="HST",7.2954,IF(N143="HLT",0.60795)))))))))</f>
        <v>0</v>
      </c>
      <c r="K143" s="32" t="n">
        <f aca="false">IF(N143="SST",0.260619,IF(N143="SLT",0.02188,IF(N143="LST",0.040676,IF(N143="LLT",0.003372,IF(N143="LST-OO",0.037557,IF(N143="LLT-OO",0.002079,IF(N143="LMT-OO",0.012499,IF(N143="HST",0.004293,IF(N143="HLT",0.0003578)))))))))</f>
        <v>0</v>
      </c>
      <c r="L143" s="29" t="n">
        <f aca="false">IF(N143="SST",0.087,IF(N143="SLT",0.087,IF(N143="LST",0.12,IF(N143="LLT",0.12,IF(N143="LST-OO",0.12,IF(N143="LLT-OO",0.12,IF(N143="LMT-OO",0.12,IF(N143="HST",0.07,IF(N143="HLT",0.07)))))))))</f>
        <v>0</v>
      </c>
      <c r="M143" s="33" t="str">
        <f aca="false">IF(ISBLANK(N143),"",IF(N143="HST",J143+K143*((I143+H143)/2),IF(N143="HLT",J143+K143*((I143+H143)/2),J143+K143*LN((I143+H143)/2))))</f>
        <v/>
      </c>
      <c r="N143" s="31"/>
      <c r="O143" s="31"/>
      <c r="P143" s="34" t="n">
        <f aca="false">IF($H$3="US",IF(LEFT(N143,1)="S",IF(O143&lt;=4000,1,IF(O143&gt;4000,0.79+(6*O143/100000))),IF(LEFT(N143,1)="L",IF(O143&lt;=200,1,IF(O143&gt;200,1.005+(4.5526*O143/100000))),IF(LEFT(N143,1)="H",1))),IF($H$3="SI",IF(LEFT(N143,1)="S",IF(O143&lt;=1219.51,1,IF(O143&gt;1219.51,0.79+(6*(O143*3.28)/100000))),IF(LEFT(N143,1)="L",IF(O143&lt;=60.98,1,IF(O143&gt;60.98,1.005+(4.5526*(O143*3.28)/100000))),IF(LEFT(N143,1)="H",1)))))</f>
        <v>0</v>
      </c>
      <c r="Q143" s="35"/>
      <c r="R143" s="36" t="str">
        <f aca="false">IF(AF143&lt;0,0,IF($AD143=0,"Review",IF($H$3="US",(($H143-$I143-0.066667*($G143))/($G143*$M143)-($L143*$Q143))*$P143,(($H143-$I143-0.066667*($G143))/($G143*$M143)-($L143/8.696*$Q143))*$P143*37)))</f>
        <v>Review</v>
      </c>
      <c r="S143" s="37" t="str">
        <f aca="false">IF(R143="Review","",IF(R143=0,"",(SQRT(SUMSQ((5),(100*1.4/(H143-I143)),(100*IF($E$3="US",0.1,0.1*37)/R143)))/100)*R143))</f>
        <v/>
      </c>
      <c r="T143" s="38" t="str">
        <f aca="false">IF(R143="Review","",IF(R143=0,"",S143/R143))</f>
        <v/>
      </c>
      <c r="U143" s="39" t="n">
        <v>0.1814</v>
      </c>
      <c r="V143" s="40" t="n">
        <v>0.00096</v>
      </c>
      <c r="W143" s="41" t="e">
        <f aca="false">U143*G143</f>
        <v>#VALUE!</v>
      </c>
      <c r="X143" s="41" t="e">
        <f aca="false">EXP(-W143)</f>
        <v>#VALUE!</v>
      </c>
      <c r="Y143" s="41" t="e">
        <f aca="false">1-X143</f>
        <v>#VALUE!</v>
      </c>
      <c r="Z143" s="41" t="e">
        <f aca="false">1-(Y143/W143)</f>
        <v>#VALUE!</v>
      </c>
      <c r="AA143" s="41" t="e">
        <f aca="false">(R143*U143*V143)/Z143</f>
        <v>#VALUE!</v>
      </c>
      <c r="AB143" s="40" t="n">
        <v>0.01887</v>
      </c>
      <c r="AC143" s="42" t="s">
        <v>50</v>
      </c>
      <c r="AD143" s="43" t="b">
        <f aca="false">AND(NOT(ISBLANK(D143)),NOT(ISBLANK(F143)),NOT(ISBLANK(H143)),NOT(ISBLANK(I143)),NOT(ISBLANK(O143)),NOT(ISBLANK(Q143)),Q143&gt;=0,O143&gt;=0,H143&gt;=0,I143&gt;=0,G143&gt;0)</f>
        <v>0</v>
      </c>
      <c r="AE143" s="42" t="s">
        <v>51</v>
      </c>
      <c r="AF143" s="44" t="str">
        <f aca="false">IF($AD143=0,"Review",IF($H$3="US",(($H143-$I143-0.066667*($G143))/($G143*$M143)-($L143*$Q143))*$P143,(($H143-$I143-0.066667*($G143))/($G143*$M143)-($L143/8.696*$Q143))*$P143*37))</f>
        <v>Review</v>
      </c>
      <c r="AG143" s="45" t="str">
        <f aca="false">IF($AD143=0,"Review",IF($H$3="US",AA143/AB143*0.105*37,AA143/AB143))</f>
        <v>Review</v>
      </c>
      <c r="AH143" s="46" t="str">
        <f aca="false">IF($AD143=0,"",IF($H$3="US",AG143/60/60,AG143/24/60/60))</f>
        <v/>
      </c>
      <c r="AI143" s="47" t="str">
        <f aca="false">IF($AD143=0,"",IF($H$3="US",AA143/AB143*37/24/60/60,AA143/AB143/24/60/60))</f>
        <v/>
      </c>
      <c r="AJ143" s="48" t="str">
        <f aca="false">IF(AD143=0,"",IF(AF143=0,"",S143/R143))</f>
        <v/>
      </c>
      <c r="AK143" s="49" t="str">
        <f aca="false">IF(AD143=1,5%,"")</f>
        <v/>
      </c>
      <c r="AL143" s="49" t="str">
        <f aca="false">IF(AD143=1,(100*1.4)/(H143-I143)/100,"")</f>
        <v/>
      </c>
      <c r="AM143" s="49" t="str">
        <f aca="false">IF(AD143=1,IF(G143&gt;0,IF($H$3="US",0.1/AF143,(0.1*37)/AF143),0.1),"")</f>
        <v/>
      </c>
      <c r="AN143" s="49" t="str">
        <f aca="false">IF(AD143=1,SQRT(AK143*AK143+AL143*AL143+AM143*AM143),"")</f>
        <v/>
      </c>
      <c r="AO143" s="55"/>
    </row>
    <row r="144" customFormat="false" ht="19.35" hidden="false" customHeight="false" outlineLevel="0" collapsed="false">
      <c r="A144" s="26"/>
      <c r="B144" s="26"/>
      <c r="C144" s="27"/>
      <c r="D144" s="28"/>
      <c r="E144" s="27"/>
      <c r="F144" s="28"/>
      <c r="G144" s="29" t="str">
        <f aca="false">IF(OR(ISBLANK(C144),ISBLANK(D144),ISBLANK(E144),ISBLANK(F144)),"",(E144+F144)-(C144+D144))</f>
        <v/>
      </c>
      <c r="H144" s="30"/>
      <c r="I144" s="31"/>
      <c r="J144" s="32" t="n">
        <f aca="false">IF(N144="SST",0.314473,IF(N144="SLT",0.031243,IF(N144="LST",0.124228,IF(N144="LLT",0.010189,IF(N144="LST-OO",0.074671,IF(N144="LLT-OO",0.011965,IF(N144="LMT-OO",0.013497,IF(N144="HST",7.2954,IF(N144="HLT",0.60795)))))))))</f>
        <v>0</v>
      </c>
      <c r="K144" s="32" t="n">
        <f aca="false">IF(N144="SST",0.260619,IF(N144="SLT",0.02188,IF(N144="LST",0.040676,IF(N144="LLT",0.003372,IF(N144="LST-OO",0.037557,IF(N144="LLT-OO",0.002079,IF(N144="LMT-OO",0.012499,IF(N144="HST",0.004293,IF(N144="HLT",0.0003578)))))))))</f>
        <v>0</v>
      </c>
      <c r="L144" s="29" t="n">
        <f aca="false">IF(N144="SST",0.087,IF(N144="SLT",0.087,IF(N144="LST",0.12,IF(N144="LLT",0.12,IF(N144="LST-OO",0.12,IF(N144="LLT-OO",0.12,IF(N144="LMT-OO",0.12,IF(N144="HST",0.07,IF(N144="HLT",0.07)))))))))</f>
        <v>0</v>
      </c>
      <c r="M144" s="33" t="str">
        <f aca="false">IF(ISBLANK(N144),"",IF(N144="HST",J144+K144*((I144+H144)/2),IF(N144="HLT",J144+K144*((I144+H144)/2),J144+K144*LN((I144+H144)/2))))</f>
        <v/>
      </c>
      <c r="N144" s="31"/>
      <c r="O144" s="31"/>
      <c r="P144" s="34" t="n">
        <f aca="false">IF($H$3="US",IF(LEFT(N144,1)="S",IF(O144&lt;=4000,1,IF(O144&gt;4000,0.79+(6*O144/100000))),IF(LEFT(N144,1)="L",IF(O144&lt;=200,1,IF(O144&gt;200,1.005+(4.5526*O144/100000))),IF(LEFT(N144,1)="H",1))),IF($H$3="SI",IF(LEFT(N144,1)="S",IF(O144&lt;=1219.51,1,IF(O144&gt;1219.51,0.79+(6*(O144*3.28)/100000))),IF(LEFT(N144,1)="L",IF(O144&lt;=60.98,1,IF(O144&gt;60.98,1.005+(4.5526*(O144*3.28)/100000))),IF(LEFT(N144,1)="H",1)))))</f>
        <v>0</v>
      </c>
      <c r="Q144" s="35"/>
      <c r="R144" s="36" t="str">
        <f aca="false">IF(AF144&lt;0,0,IF($AD144=0,"Review",IF($H$3="US",(($H144-$I144-0.066667*($G144))/($G144*$M144)-($L144*$Q144))*$P144,(($H144-$I144-0.066667*($G144))/($G144*$M144)-($L144/8.696*$Q144))*$P144*37)))</f>
        <v>Review</v>
      </c>
      <c r="S144" s="37" t="str">
        <f aca="false">IF(R144="Review","",IF(R144=0,"",(SQRT(SUMSQ((5),(100*1.4/(H144-I144)),(100*IF($E$3="US",0.1,0.1*37)/R144)))/100)*R144))</f>
        <v/>
      </c>
      <c r="T144" s="38" t="str">
        <f aca="false">IF(R144="Review","",IF(R144=0,"",S144/R144))</f>
        <v/>
      </c>
      <c r="U144" s="39" t="n">
        <v>0.1814</v>
      </c>
      <c r="V144" s="40" t="n">
        <v>0.00096</v>
      </c>
      <c r="W144" s="41" t="e">
        <f aca="false">U144*G144</f>
        <v>#VALUE!</v>
      </c>
      <c r="X144" s="41" t="e">
        <f aca="false">EXP(-W144)</f>
        <v>#VALUE!</v>
      </c>
      <c r="Y144" s="41" t="e">
        <f aca="false">1-X144</f>
        <v>#VALUE!</v>
      </c>
      <c r="Z144" s="41" t="e">
        <f aca="false">1-(Y144/W144)</f>
        <v>#VALUE!</v>
      </c>
      <c r="AA144" s="41" t="e">
        <f aca="false">(R144*U144*V144)/Z144</f>
        <v>#VALUE!</v>
      </c>
      <c r="AB144" s="40" t="n">
        <v>0.01887</v>
      </c>
      <c r="AC144" s="42" t="s">
        <v>50</v>
      </c>
      <c r="AD144" s="43" t="b">
        <f aca="false">AND(NOT(ISBLANK(D144)),NOT(ISBLANK(F144)),NOT(ISBLANK(H144)),NOT(ISBLANK(I144)),NOT(ISBLANK(O144)),NOT(ISBLANK(Q144)),Q144&gt;=0,O144&gt;=0,H144&gt;=0,I144&gt;=0,G144&gt;0)</f>
        <v>0</v>
      </c>
      <c r="AE144" s="42" t="s">
        <v>51</v>
      </c>
      <c r="AF144" s="44" t="str">
        <f aca="false">IF($AD144=0,"Review",IF($H$3="US",(($H144-$I144-0.066667*($G144))/($G144*$M144)-($L144*$Q144))*$P144,(($H144-$I144-0.066667*($G144))/($G144*$M144)-($L144/8.696*$Q144))*$P144*37))</f>
        <v>Review</v>
      </c>
      <c r="AG144" s="45" t="str">
        <f aca="false">IF($AD144=0,"Review",IF($H$3="US",AA144/AB144*0.105*37,AA144/AB144))</f>
        <v>Review</v>
      </c>
      <c r="AH144" s="46" t="str">
        <f aca="false">IF($AD144=0,"",IF($H$3="US",AG144/60/60,AG144/24/60/60))</f>
        <v/>
      </c>
      <c r="AI144" s="47" t="str">
        <f aca="false">IF($AD144=0,"",IF($H$3="US",AA144/AB144*37/24/60/60,AA144/AB144/24/60/60))</f>
        <v/>
      </c>
      <c r="AJ144" s="48" t="str">
        <f aca="false">IF(AD144=0,"",IF(AF144=0,"",S144/R144))</f>
        <v/>
      </c>
      <c r="AK144" s="49" t="str">
        <f aca="false">IF(AD144=1,5%,"")</f>
        <v/>
      </c>
      <c r="AL144" s="49" t="str">
        <f aca="false">IF(AD144=1,(100*1.4)/(H144-I144)/100,"")</f>
        <v/>
      </c>
      <c r="AM144" s="49" t="str">
        <f aca="false">IF(AD144=1,IF(G144&gt;0,IF($H$3="US",0.1/AF144,(0.1*37)/AF144),0.1),"")</f>
        <v/>
      </c>
      <c r="AN144" s="49" t="str">
        <f aca="false">IF(AD144=1,SQRT(AK144*AK144+AL144*AL144+AM144*AM144),"")</f>
        <v/>
      </c>
      <c r="AO144" s="55"/>
    </row>
    <row r="145" customFormat="false" ht="19.35" hidden="false" customHeight="false" outlineLevel="0" collapsed="false">
      <c r="A145" s="26"/>
      <c r="B145" s="26"/>
      <c r="C145" s="27"/>
      <c r="D145" s="28"/>
      <c r="E145" s="27"/>
      <c r="F145" s="28"/>
      <c r="G145" s="29" t="str">
        <f aca="false">IF(OR(ISBLANK(C145),ISBLANK(D145),ISBLANK(E145),ISBLANK(F145)),"",(E145+F145)-(C145+D145))</f>
        <v/>
      </c>
      <c r="H145" s="30"/>
      <c r="I145" s="31"/>
      <c r="J145" s="32" t="n">
        <f aca="false">IF(N145="SST",0.314473,IF(N145="SLT",0.031243,IF(N145="LST",0.124228,IF(N145="LLT",0.010189,IF(N145="LST-OO",0.074671,IF(N145="LLT-OO",0.011965,IF(N145="LMT-OO",0.013497,IF(N145="HST",7.2954,IF(N145="HLT",0.60795)))))))))</f>
        <v>0</v>
      </c>
      <c r="K145" s="32" t="n">
        <f aca="false">IF(N145="SST",0.260619,IF(N145="SLT",0.02188,IF(N145="LST",0.040676,IF(N145="LLT",0.003372,IF(N145="LST-OO",0.037557,IF(N145="LLT-OO",0.002079,IF(N145="LMT-OO",0.012499,IF(N145="HST",0.004293,IF(N145="HLT",0.0003578)))))))))</f>
        <v>0</v>
      </c>
      <c r="L145" s="29" t="n">
        <f aca="false">IF(N145="SST",0.087,IF(N145="SLT",0.087,IF(N145="LST",0.12,IF(N145="LLT",0.12,IF(N145="LST-OO",0.12,IF(N145="LLT-OO",0.12,IF(N145="LMT-OO",0.12,IF(N145="HST",0.07,IF(N145="HLT",0.07)))))))))</f>
        <v>0</v>
      </c>
      <c r="M145" s="33" t="str">
        <f aca="false">IF(ISBLANK(N145),"",IF(N145="HST",J145+K145*((I145+H145)/2),IF(N145="HLT",J145+K145*((I145+H145)/2),J145+K145*LN((I145+H145)/2))))</f>
        <v/>
      </c>
      <c r="N145" s="31"/>
      <c r="O145" s="31"/>
      <c r="P145" s="34" t="n">
        <f aca="false">IF($H$3="US",IF(LEFT(N145,1)="S",IF(O145&lt;=4000,1,IF(O145&gt;4000,0.79+(6*O145/100000))),IF(LEFT(N145,1)="L",IF(O145&lt;=200,1,IF(O145&gt;200,1.005+(4.5526*O145/100000))),IF(LEFT(N145,1)="H",1))),IF($H$3="SI",IF(LEFT(N145,1)="S",IF(O145&lt;=1219.51,1,IF(O145&gt;1219.51,0.79+(6*(O145*3.28)/100000))),IF(LEFT(N145,1)="L",IF(O145&lt;=60.98,1,IF(O145&gt;60.98,1.005+(4.5526*(O145*3.28)/100000))),IF(LEFT(N145,1)="H",1)))))</f>
        <v>0</v>
      </c>
      <c r="Q145" s="35"/>
      <c r="R145" s="36" t="str">
        <f aca="false">IF(AF145&lt;0,0,IF($AD145=0,"Review",IF($H$3="US",(($H145-$I145-0.066667*($G145))/($G145*$M145)-($L145*$Q145))*$P145,(($H145-$I145-0.066667*($G145))/($G145*$M145)-($L145/8.696*$Q145))*$P145*37)))</f>
        <v>Review</v>
      </c>
      <c r="S145" s="37" t="str">
        <f aca="false">IF(R145="Review","",IF(R145=0,"",(SQRT(SUMSQ((5),(100*1.4/(H145-I145)),(100*IF($E$3="US",0.1,0.1*37)/R145)))/100)*R145))</f>
        <v/>
      </c>
      <c r="T145" s="38" t="str">
        <f aca="false">IF(R145="Review","",IF(R145=0,"",S145/R145))</f>
        <v/>
      </c>
      <c r="U145" s="39" t="n">
        <v>0.1814</v>
      </c>
      <c r="V145" s="40" t="n">
        <v>0.00096</v>
      </c>
      <c r="W145" s="41" t="e">
        <f aca="false">U145*G145</f>
        <v>#VALUE!</v>
      </c>
      <c r="X145" s="41" t="e">
        <f aca="false">EXP(-W145)</f>
        <v>#VALUE!</v>
      </c>
      <c r="Y145" s="41" t="e">
        <f aca="false">1-X145</f>
        <v>#VALUE!</v>
      </c>
      <c r="Z145" s="41" t="e">
        <f aca="false">1-(Y145/W145)</f>
        <v>#VALUE!</v>
      </c>
      <c r="AA145" s="41" t="e">
        <f aca="false">(R145*U145*V145)/Z145</f>
        <v>#VALUE!</v>
      </c>
      <c r="AB145" s="40" t="n">
        <v>0.01887</v>
      </c>
      <c r="AC145" s="42" t="s">
        <v>50</v>
      </c>
      <c r="AD145" s="43" t="b">
        <f aca="false">AND(NOT(ISBLANK(D145)),NOT(ISBLANK(F145)),NOT(ISBLANK(H145)),NOT(ISBLANK(I145)),NOT(ISBLANK(O145)),NOT(ISBLANK(Q145)),Q145&gt;=0,O145&gt;=0,H145&gt;=0,I145&gt;=0,G145&gt;0)</f>
        <v>0</v>
      </c>
      <c r="AE145" s="42" t="s">
        <v>51</v>
      </c>
      <c r="AF145" s="44" t="str">
        <f aca="false">IF($AD145=0,"Review",IF($H$3="US",(($H145-$I145-0.066667*($G145))/($G145*$M145)-($L145*$Q145))*$P145,(($H145-$I145-0.066667*($G145))/($G145*$M145)-($L145/8.696*$Q145))*$P145*37))</f>
        <v>Review</v>
      </c>
      <c r="AG145" s="45" t="str">
        <f aca="false">IF($AD145=0,"Review",IF($H$3="US",AA145/AB145*0.105*37,AA145/AB145))</f>
        <v>Review</v>
      </c>
      <c r="AH145" s="46" t="str">
        <f aca="false">IF($AD145=0,"",IF($H$3="US",AG145/60/60,AG145/24/60/60))</f>
        <v/>
      </c>
      <c r="AI145" s="47" t="str">
        <f aca="false">IF($AD145=0,"",IF($H$3="US",AA145/AB145*37/24/60/60,AA145/AB145/24/60/60))</f>
        <v/>
      </c>
      <c r="AJ145" s="48" t="str">
        <f aca="false">IF(AD145=0,"",IF(AF145=0,"",S145/R145))</f>
        <v/>
      </c>
      <c r="AK145" s="49" t="str">
        <f aca="false">IF(AD145=1,5%,"")</f>
        <v/>
      </c>
      <c r="AL145" s="49" t="str">
        <f aca="false">IF(AD145=1,(100*1.4)/(H145-I145)/100,"")</f>
        <v/>
      </c>
      <c r="AM145" s="49" t="str">
        <f aca="false">IF(AD145=1,IF(G145&gt;0,IF($H$3="US",0.1/AF145,(0.1*37)/AF145),0.1),"")</f>
        <v/>
      </c>
      <c r="AN145" s="49" t="str">
        <f aca="false">IF(AD145=1,SQRT(AK145*AK145+AL145*AL145+AM145*AM145),"")</f>
        <v/>
      </c>
      <c r="AO145" s="55"/>
    </row>
    <row r="146" customFormat="false" ht="19.35" hidden="false" customHeight="false" outlineLevel="0" collapsed="false">
      <c r="A146" s="26"/>
      <c r="B146" s="26"/>
      <c r="C146" s="27"/>
      <c r="D146" s="28"/>
      <c r="E146" s="27"/>
      <c r="F146" s="28"/>
      <c r="G146" s="29" t="str">
        <f aca="false">IF(OR(ISBLANK(C146),ISBLANK(D146),ISBLANK(E146),ISBLANK(F146)),"",(E146+F146)-(C146+D146))</f>
        <v/>
      </c>
      <c r="H146" s="30"/>
      <c r="I146" s="31"/>
      <c r="J146" s="32" t="n">
        <f aca="false">IF(N146="SST",0.314473,IF(N146="SLT",0.031243,IF(N146="LST",0.124228,IF(N146="LLT",0.010189,IF(N146="LST-OO",0.074671,IF(N146="LLT-OO",0.011965,IF(N146="LMT-OO",0.013497,IF(N146="HST",7.2954,IF(N146="HLT",0.60795)))))))))</f>
        <v>0</v>
      </c>
      <c r="K146" s="32" t="n">
        <f aca="false">IF(N146="SST",0.260619,IF(N146="SLT",0.02188,IF(N146="LST",0.040676,IF(N146="LLT",0.003372,IF(N146="LST-OO",0.037557,IF(N146="LLT-OO",0.002079,IF(N146="LMT-OO",0.012499,IF(N146="HST",0.004293,IF(N146="HLT",0.0003578)))))))))</f>
        <v>0</v>
      </c>
      <c r="L146" s="29" t="n">
        <f aca="false">IF(N146="SST",0.087,IF(N146="SLT",0.087,IF(N146="LST",0.12,IF(N146="LLT",0.12,IF(N146="LST-OO",0.12,IF(N146="LLT-OO",0.12,IF(N146="LMT-OO",0.12,IF(N146="HST",0.07,IF(N146="HLT",0.07)))))))))</f>
        <v>0</v>
      </c>
      <c r="M146" s="33" t="str">
        <f aca="false">IF(ISBLANK(N146),"",IF(N146="HST",J146+K146*((I146+H146)/2),IF(N146="HLT",J146+K146*((I146+H146)/2),J146+K146*LN((I146+H146)/2))))</f>
        <v/>
      </c>
      <c r="N146" s="31"/>
      <c r="O146" s="31"/>
      <c r="P146" s="34" t="n">
        <f aca="false">IF($H$3="US",IF(LEFT(N146,1)="S",IF(O146&lt;=4000,1,IF(O146&gt;4000,0.79+(6*O146/100000))),IF(LEFT(N146,1)="L",IF(O146&lt;=200,1,IF(O146&gt;200,1.005+(4.5526*O146/100000))),IF(LEFT(N146,1)="H",1))),IF($H$3="SI",IF(LEFT(N146,1)="S",IF(O146&lt;=1219.51,1,IF(O146&gt;1219.51,0.79+(6*(O146*3.28)/100000))),IF(LEFT(N146,1)="L",IF(O146&lt;=60.98,1,IF(O146&gt;60.98,1.005+(4.5526*(O146*3.28)/100000))),IF(LEFT(N146,1)="H",1)))))</f>
        <v>0</v>
      </c>
      <c r="Q146" s="35"/>
      <c r="R146" s="36" t="str">
        <f aca="false">IF(AF146&lt;0,0,IF($AD146=0,"Review",IF($H$3="US",(($H146-$I146-0.066667*($G146))/($G146*$M146)-($L146*$Q146))*$P146,(($H146-$I146-0.066667*($G146))/($G146*$M146)-($L146/8.696*$Q146))*$P146*37)))</f>
        <v>Review</v>
      </c>
      <c r="S146" s="37" t="str">
        <f aca="false">IF(R146="Review","",IF(R146=0,"",(SQRT(SUMSQ((5),(100*1.4/(H146-I146)),(100*IF($E$3="US",0.1,0.1*37)/R146)))/100)*R146))</f>
        <v/>
      </c>
      <c r="T146" s="38" t="str">
        <f aca="false">IF(R146="Review","",IF(R146=0,"",S146/R146))</f>
        <v/>
      </c>
      <c r="U146" s="39" t="n">
        <v>0.1814</v>
      </c>
      <c r="V146" s="40" t="n">
        <v>0.00096</v>
      </c>
      <c r="W146" s="41" t="e">
        <f aca="false">U146*G146</f>
        <v>#VALUE!</v>
      </c>
      <c r="X146" s="41" t="e">
        <f aca="false">EXP(-W146)</f>
        <v>#VALUE!</v>
      </c>
      <c r="Y146" s="41" t="e">
        <f aca="false">1-X146</f>
        <v>#VALUE!</v>
      </c>
      <c r="Z146" s="41" t="e">
        <f aca="false">1-(Y146/W146)</f>
        <v>#VALUE!</v>
      </c>
      <c r="AA146" s="41" t="e">
        <f aca="false">(R146*U146*V146)/Z146</f>
        <v>#VALUE!</v>
      </c>
      <c r="AB146" s="40" t="n">
        <v>0.01887</v>
      </c>
      <c r="AC146" s="42" t="s">
        <v>50</v>
      </c>
      <c r="AD146" s="43" t="b">
        <f aca="false">AND(NOT(ISBLANK(D146)),NOT(ISBLANK(F146)),NOT(ISBLANK(H146)),NOT(ISBLANK(I146)),NOT(ISBLANK(O146)),NOT(ISBLANK(Q146)),Q146&gt;=0,O146&gt;=0,H146&gt;=0,I146&gt;=0,G146&gt;0)</f>
        <v>0</v>
      </c>
      <c r="AE146" s="42" t="s">
        <v>51</v>
      </c>
      <c r="AF146" s="44" t="str">
        <f aca="false">IF($AD146=0,"Review",IF($H$3="US",(($H146-$I146-0.066667*($G146))/($G146*$M146)-($L146*$Q146))*$P146,(($H146-$I146-0.066667*($G146))/($G146*$M146)-($L146/8.696*$Q146))*$P146*37))</f>
        <v>Review</v>
      </c>
      <c r="AG146" s="45" t="str">
        <f aca="false">IF($AD146=0,"Review",IF($H$3="US",AA146/AB146*0.105*37,AA146/AB146))</f>
        <v>Review</v>
      </c>
      <c r="AH146" s="46" t="str">
        <f aca="false">IF($AD146=0,"",IF($H$3="US",AG146/60/60,AG146/24/60/60))</f>
        <v/>
      </c>
      <c r="AI146" s="47" t="str">
        <f aca="false">IF($AD146=0,"",IF($H$3="US",AA146/AB146*37/24/60/60,AA146/AB146/24/60/60))</f>
        <v/>
      </c>
      <c r="AJ146" s="48" t="str">
        <f aca="false">IF(AD146=0,"",IF(AF146=0,"",S146/R146))</f>
        <v/>
      </c>
      <c r="AK146" s="49" t="str">
        <f aca="false">IF(AD146=1,5%,"")</f>
        <v/>
      </c>
      <c r="AL146" s="49" t="str">
        <f aca="false">IF(AD146=1,(100*1.4)/(H146-I146)/100,"")</f>
        <v/>
      </c>
      <c r="AM146" s="49" t="str">
        <f aca="false">IF(AD146=1,IF(G146&gt;0,IF($H$3="US",0.1/AF146,(0.1*37)/AF146),0.1),"")</f>
        <v/>
      </c>
      <c r="AN146" s="49" t="str">
        <f aca="false">IF(AD146=1,SQRT(AK146*AK146+AL146*AL146+AM146*AM146),"")</f>
        <v/>
      </c>
      <c r="AO146" s="55"/>
    </row>
    <row r="147" customFormat="false" ht="19.35" hidden="false" customHeight="false" outlineLevel="0" collapsed="false">
      <c r="A147" s="26"/>
      <c r="B147" s="26"/>
      <c r="C147" s="27"/>
      <c r="D147" s="28"/>
      <c r="E147" s="27"/>
      <c r="F147" s="28"/>
      <c r="G147" s="29" t="str">
        <f aca="false">IF(OR(ISBLANK(C147),ISBLANK(D147),ISBLANK(E147),ISBLANK(F147)),"",(E147+F147)-(C147+D147))</f>
        <v/>
      </c>
      <c r="H147" s="30"/>
      <c r="I147" s="31"/>
      <c r="J147" s="32" t="n">
        <f aca="false">IF(N147="SST",0.314473,IF(N147="SLT",0.031243,IF(N147="LST",0.124228,IF(N147="LLT",0.010189,IF(N147="LST-OO",0.074671,IF(N147="LLT-OO",0.011965,IF(N147="LMT-OO",0.013497,IF(N147="HST",7.2954,IF(N147="HLT",0.60795)))))))))</f>
        <v>0</v>
      </c>
      <c r="K147" s="32" t="n">
        <f aca="false">IF(N147="SST",0.260619,IF(N147="SLT",0.02188,IF(N147="LST",0.040676,IF(N147="LLT",0.003372,IF(N147="LST-OO",0.037557,IF(N147="LLT-OO",0.002079,IF(N147="LMT-OO",0.012499,IF(N147="HST",0.004293,IF(N147="HLT",0.0003578)))))))))</f>
        <v>0</v>
      </c>
      <c r="L147" s="29" t="n">
        <f aca="false">IF(N147="SST",0.087,IF(N147="SLT",0.087,IF(N147="LST",0.12,IF(N147="LLT",0.12,IF(N147="LST-OO",0.12,IF(N147="LLT-OO",0.12,IF(N147="LMT-OO",0.12,IF(N147="HST",0.07,IF(N147="HLT",0.07)))))))))</f>
        <v>0</v>
      </c>
      <c r="M147" s="33" t="str">
        <f aca="false">IF(ISBLANK(N147),"",IF(N147="HST",J147+K147*((I147+H147)/2),IF(N147="HLT",J147+K147*((I147+H147)/2),J147+K147*LN((I147+H147)/2))))</f>
        <v/>
      </c>
      <c r="N147" s="31"/>
      <c r="O147" s="31"/>
      <c r="P147" s="34" t="n">
        <f aca="false">IF($H$3="US",IF(LEFT(N147,1)="S",IF(O147&lt;=4000,1,IF(O147&gt;4000,0.79+(6*O147/100000))),IF(LEFT(N147,1)="L",IF(O147&lt;=200,1,IF(O147&gt;200,1.005+(4.5526*O147/100000))),IF(LEFT(N147,1)="H",1))),IF($H$3="SI",IF(LEFT(N147,1)="S",IF(O147&lt;=1219.51,1,IF(O147&gt;1219.51,0.79+(6*(O147*3.28)/100000))),IF(LEFT(N147,1)="L",IF(O147&lt;=60.98,1,IF(O147&gt;60.98,1.005+(4.5526*(O147*3.28)/100000))),IF(LEFT(N147,1)="H",1)))))</f>
        <v>0</v>
      </c>
      <c r="Q147" s="35"/>
      <c r="R147" s="36" t="str">
        <f aca="false">IF(AF147&lt;0,0,IF($AD147=0,"Review",IF($H$3="US",(($H147-$I147-0.066667*($G147))/($G147*$M147)-($L147*$Q147))*$P147,(($H147-$I147-0.066667*($G147))/($G147*$M147)-($L147/8.696*$Q147))*$P147*37)))</f>
        <v>Review</v>
      </c>
      <c r="S147" s="37" t="str">
        <f aca="false">IF(R147="Review","",IF(R147=0,"",(SQRT(SUMSQ((5),(100*1.4/(H147-I147)),(100*IF($E$3="US",0.1,0.1*37)/R147)))/100)*R147))</f>
        <v/>
      </c>
      <c r="T147" s="38" t="str">
        <f aca="false">IF(R147="Review","",IF(R147=0,"",S147/R147))</f>
        <v/>
      </c>
      <c r="U147" s="39" t="n">
        <v>0.1814</v>
      </c>
      <c r="V147" s="40" t="n">
        <v>0.00096</v>
      </c>
      <c r="W147" s="41" t="e">
        <f aca="false">U147*G147</f>
        <v>#VALUE!</v>
      </c>
      <c r="X147" s="41" t="e">
        <f aca="false">EXP(-W147)</f>
        <v>#VALUE!</v>
      </c>
      <c r="Y147" s="41" t="e">
        <f aca="false">1-X147</f>
        <v>#VALUE!</v>
      </c>
      <c r="Z147" s="41" t="e">
        <f aca="false">1-(Y147/W147)</f>
        <v>#VALUE!</v>
      </c>
      <c r="AA147" s="41" t="e">
        <f aca="false">(R147*U147*V147)/Z147</f>
        <v>#VALUE!</v>
      </c>
      <c r="AB147" s="40" t="n">
        <v>0.01887</v>
      </c>
      <c r="AC147" s="42" t="s">
        <v>50</v>
      </c>
      <c r="AD147" s="43" t="b">
        <f aca="false">AND(NOT(ISBLANK(D147)),NOT(ISBLANK(F147)),NOT(ISBLANK(H147)),NOT(ISBLANK(I147)),NOT(ISBLANK(O147)),NOT(ISBLANK(Q147)),Q147&gt;=0,O147&gt;=0,H147&gt;=0,I147&gt;=0,G147&gt;0)</f>
        <v>0</v>
      </c>
      <c r="AE147" s="42" t="s">
        <v>51</v>
      </c>
      <c r="AF147" s="44" t="str">
        <f aca="false">IF($AD147=0,"Review",IF($H$3="US",(($H147-$I147-0.066667*($G147))/($G147*$M147)-($L147*$Q147))*$P147,(($H147-$I147-0.066667*($G147))/($G147*$M147)-($L147/8.696*$Q147))*$P147*37))</f>
        <v>Review</v>
      </c>
      <c r="AG147" s="45" t="str">
        <f aca="false">IF($AD147=0,"Review",IF($H$3="US",AA147/AB147*0.105*37,AA147/AB147))</f>
        <v>Review</v>
      </c>
      <c r="AH147" s="46" t="str">
        <f aca="false">IF($AD147=0,"",IF($H$3="US",AG147/60/60,AG147/24/60/60))</f>
        <v/>
      </c>
      <c r="AI147" s="47" t="str">
        <f aca="false">IF($AD147=0,"",IF($H$3="US",AA147/AB147*37/24/60/60,AA147/AB147/24/60/60))</f>
        <v/>
      </c>
      <c r="AJ147" s="48" t="str">
        <f aca="false">IF(AD147=0,"",IF(AF147=0,"",S147/R147))</f>
        <v/>
      </c>
      <c r="AK147" s="49" t="str">
        <f aca="false">IF(AD147=1,5%,"")</f>
        <v/>
      </c>
      <c r="AL147" s="49" t="str">
        <f aca="false">IF(AD147=1,(100*1.4)/(H147-I147)/100,"")</f>
        <v/>
      </c>
      <c r="AM147" s="49" t="str">
        <f aca="false">IF(AD147=1,IF(G147&gt;0,IF($H$3="US",0.1/AF147,(0.1*37)/AF147),0.1),"")</f>
        <v/>
      </c>
      <c r="AN147" s="49" t="str">
        <f aca="false">IF(AD147=1,SQRT(AK147*AK147+AL147*AL147+AM147*AM147),"")</f>
        <v/>
      </c>
      <c r="AO147" s="55"/>
    </row>
    <row r="148" customFormat="false" ht="19.35" hidden="false" customHeight="false" outlineLevel="0" collapsed="false">
      <c r="A148" s="26"/>
      <c r="B148" s="26"/>
      <c r="C148" s="27"/>
      <c r="D148" s="28"/>
      <c r="E148" s="27"/>
      <c r="F148" s="28"/>
      <c r="G148" s="29" t="str">
        <f aca="false">IF(OR(ISBLANK(C148),ISBLANK(D148),ISBLANK(E148),ISBLANK(F148)),"",(E148+F148)-(C148+D148))</f>
        <v/>
      </c>
      <c r="H148" s="30"/>
      <c r="I148" s="31"/>
      <c r="J148" s="32" t="n">
        <f aca="false">IF(N148="SST",0.314473,IF(N148="SLT",0.031243,IF(N148="LST",0.124228,IF(N148="LLT",0.010189,IF(N148="LST-OO",0.074671,IF(N148="LLT-OO",0.011965,IF(N148="LMT-OO",0.013497,IF(N148="HST",7.2954,IF(N148="HLT",0.60795)))))))))</f>
        <v>0</v>
      </c>
      <c r="K148" s="32" t="n">
        <f aca="false">IF(N148="SST",0.260619,IF(N148="SLT",0.02188,IF(N148="LST",0.040676,IF(N148="LLT",0.003372,IF(N148="LST-OO",0.037557,IF(N148="LLT-OO",0.002079,IF(N148="LMT-OO",0.012499,IF(N148="HST",0.004293,IF(N148="HLT",0.0003578)))))))))</f>
        <v>0</v>
      </c>
      <c r="L148" s="29" t="n">
        <f aca="false">IF(N148="SST",0.087,IF(N148="SLT",0.087,IF(N148="LST",0.12,IF(N148="LLT",0.12,IF(N148="LST-OO",0.12,IF(N148="LLT-OO",0.12,IF(N148="LMT-OO",0.12,IF(N148="HST",0.07,IF(N148="HLT",0.07)))))))))</f>
        <v>0</v>
      </c>
      <c r="M148" s="33" t="str">
        <f aca="false">IF(ISBLANK(N148),"",IF(N148="HST",J148+K148*((I148+H148)/2),IF(N148="HLT",J148+K148*((I148+H148)/2),J148+K148*LN((I148+H148)/2))))</f>
        <v/>
      </c>
      <c r="N148" s="31"/>
      <c r="O148" s="31"/>
      <c r="P148" s="34" t="n">
        <f aca="false">IF($H$3="US",IF(LEFT(N148,1)="S",IF(O148&lt;=4000,1,IF(O148&gt;4000,0.79+(6*O148/100000))),IF(LEFT(N148,1)="L",IF(O148&lt;=200,1,IF(O148&gt;200,1.005+(4.5526*O148/100000))),IF(LEFT(N148,1)="H",1))),IF($H$3="SI",IF(LEFT(N148,1)="S",IF(O148&lt;=1219.51,1,IF(O148&gt;1219.51,0.79+(6*(O148*3.28)/100000))),IF(LEFT(N148,1)="L",IF(O148&lt;=60.98,1,IF(O148&gt;60.98,1.005+(4.5526*(O148*3.28)/100000))),IF(LEFT(N148,1)="H",1)))))</f>
        <v>0</v>
      </c>
      <c r="Q148" s="35"/>
      <c r="R148" s="36" t="str">
        <f aca="false">IF(AF148&lt;0,0,IF($AD148=0,"Review",IF($H$3="US",(($H148-$I148-0.066667*($G148))/($G148*$M148)-($L148*$Q148))*$P148,(($H148-$I148-0.066667*($G148))/($G148*$M148)-($L148/8.696*$Q148))*$P148*37)))</f>
        <v>Review</v>
      </c>
      <c r="S148" s="37" t="str">
        <f aca="false">IF(R148="Review","",IF(R148=0,"",(SQRT(SUMSQ((5),(100*1.4/(H148-I148)),(100*IF($E$3="US",0.1,0.1*37)/R148)))/100)*R148))</f>
        <v/>
      </c>
      <c r="T148" s="38" t="str">
        <f aca="false">IF(R148="Review","",IF(R148=0,"",S148/R148))</f>
        <v/>
      </c>
      <c r="U148" s="39" t="n">
        <v>0.1814</v>
      </c>
      <c r="V148" s="40" t="n">
        <v>0.00096</v>
      </c>
      <c r="W148" s="41" t="e">
        <f aca="false">U148*G148</f>
        <v>#VALUE!</v>
      </c>
      <c r="X148" s="41" t="e">
        <f aca="false">EXP(-W148)</f>
        <v>#VALUE!</v>
      </c>
      <c r="Y148" s="41" t="e">
        <f aca="false">1-X148</f>
        <v>#VALUE!</v>
      </c>
      <c r="Z148" s="41" t="e">
        <f aca="false">1-(Y148/W148)</f>
        <v>#VALUE!</v>
      </c>
      <c r="AA148" s="41" t="e">
        <f aca="false">(R148*U148*V148)/Z148</f>
        <v>#VALUE!</v>
      </c>
      <c r="AB148" s="40" t="n">
        <v>0.01887</v>
      </c>
      <c r="AC148" s="42" t="s">
        <v>50</v>
      </c>
      <c r="AD148" s="43" t="b">
        <f aca="false">AND(NOT(ISBLANK(D148)),NOT(ISBLANK(F148)),NOT(ISBLANK(H148)),NOT(ISBLANK(I148)),NOT(ISBLANK(O148)),NOT(ISBLANK(Q148)),Q148&gt;=0,O148&gt;=0,H148&gt;=0,I148&gt;=0,G148&gt;0)</f>
        <v>0</v>
      </c>
      <c r="AE148" s="42" t="s">
        <v>51</v>
      </c>
      <c r="AF148" s="44" t="str">
        <f aca="false">IF($AD148=0,"Review",IF($H$3="US",(($H148-$I148-0.066667*($G148))/($G148*$M148)-($L148*$Q148))*$P148,(($H148-$I148-0.066667*($G148))/($G148*$M148)-($L148/8.696*$Q148))*$P148*37))</f>
        <v>Review</v>
      </c>
      <c r="AG148" s="45" t="str">
        <f aca="false">IF($AD148=0,"Review",IF($H$3="US",AA148/AB148*0.105*37,AA148/AB148))</f>
        <v>Review</v>
      </c>
      <c r="AH148" s="46" t="str">
        <f aca="false">IF($AD148=0,"",IF($H$3="US",AG148/60/60,AG148/24/60/60))</f>
        <v/>
      </c>
      <c r="AI148" s="47" t="str">
        <f aca="false">IF($AD148=0,"",IF($H$3="US",AA148/AB148*37/24/60/60,AA148/AB148/24/60/60))</f>
        <v/>
      </c>
      <c r="AJ148" s="48" t="str">
        <f aca="false">IF(AD148=0,"",IF(AF148=0,"",S148/R148))</f>
        <v/>
      </c>
      <c r="AK148" s="49" t="str">
        <f aca="false">IF(AD148=1,5%,"")</f>
        <v/>
      </c>
      <c r="AL148" s="49" t="str">
        <f aca="false">IF(AD148=1,(100*1.4)/(H148-I148)/100,"")</f>
        <v/>
      </c>
      <c r="AM148" s="49" t="str">
        <f aca="false">IF(AD148=1,IF(G148&gt;0,IF($H$3="US",0.1/AF148,(0.1*37)/AF148),0.1),"")</f>
        <v/>
      </c>
      <c r="AN148" s="49" t="str">
        <f aca="false">IF(AD148=1,SQRT(AK148*AK148+AL148*AL148+AM148*AM148),"")</f>
        <v/>
      </c>
      <c r="AO148" s="55"/>
    </row>
    <row r="149" customFormat="false" ht="19.35" hidden="false" customHeight="false" outlineLevel="0" collapsed="false">
      <c r="A149" s="26"/>
      <c r="B149" s="26"/>
      <c r="C149" s="27"/>
      <c r="D149" s="28"/>
      <c r="E149" s="27"/>
      <c r="F149" s="28"/>
      <c r="G149" s="29" t="str">
        <f aca="false">IF(OR(ISBLANK(C149),ISBLANK(D149),ISBLANK(E149),ISBLANK(F149)),"",(E149+F149)-(C149+D149))</f>
        <v/>
      </c>
      <c r="H149" s="30"/>
      <c r="I149" s="31"/>
      <c r="J149" s="32" t="n">
        <f aca="false">IF(N149="SST",0.314473,IF(N149="SLT",0.031243,IF(N149="LST",0.124228,IF(N149="LLT",0.010189,IF(N149="LST-OO",0.074671,IF(N149="LLT-OO",0.011965,IF(N149="LMT-OO",0.013497,IF(N149="HST",7.2954,IF(N149="HLT",0.60795)))))))))</f>
        <v>0</v>
      </c>
      <c r="K149" s="32" t="n">
        <f aca="false">IF(N149="SST",0.260619,IF(N149="SLT",0.02188,IF(N149="LST",0.040676,IF(N149="LLT",0.003372,IF(N149="LST-OO",0.037557,IF(N149="LLT-OO",0.002079,IF(N149="LMT-OO",0.012499,IF(N149="HST",0.004293,IF(N149="HLT",0.0003578)))))))))</f>
        <v>0</v>
      </c>
      <c r="L149" s="29" t="n">
        <f aca="false">IF(N149="SST",0.087,IF(N149="SLT",0.087,IF(N149="LST",0.12,IF(N149="LLT",0.12,IF(N149="LST-OO",0.12,IF(N149="LLT-OO",0.12,IF(N149="LMT-OO",0.12,IF(N149="HST",0.07,IF(N149="HLT",0.07)))))))))</f>
        <v>0</v>
      </c>
      <c r="M149" s="33" t="str">
        <f aca="false">IF(ISBLANK(N149),"",IF(N149="HST",J149+K149*((I149+H149)/2),IF(N149="HLT",J149+K149*((I149+H149)/2),J149+K149*LN((I149+H149)/2))))</f>
        <v/>
      </c>
      <c r="N149" s="31"/>
      <c r="O149" s="31"/>
      <c r="P149" s="34" t="n">
        <f aca="false">IF($H$3="US",IF(LEFT(N149,1)="S",IF(O149&lt;=4000,1,IF(O149&gt;4000,0.79+(6*O149/100000))),IF(LEFT(N149,1)="L",IF(O149&lt;=200,1,IF(O149&gt;200,1.005+(4.5526*O149/100000))),IF(LEFT(N149,1)="H",1))),IF($H$3="SI",IF(LEFT(N149,1)="S",IF(O149&lt;=1219.51,1,IF(O149&gt;1219.51,0.79+(6*(O149*3.28)/100000))),IF(LEFT(N149,1)="L",IF(O149&lt;=60.98,1,IF(O149&gt;60.98,1.005+(4.5526*(O149*3.28)/100000))),IF(LEFT(N149,1)="H",1)))))</f>
        <v>0</v>
      </c>
      <c r="Q149" s="35"/>
      <c r="R149" s="36" t="str">
        <f aca="false">IF(AF149&lt;0,0,IF($AD149=0,"Review",IF($H$3="US",(($H149-$I149-0.066667*($G149))/($G149*$M149)-($L149*$Q149))*$P149,(($H149-$I149-0.066667*($G149))/($G149*$M149)-($L149/8.696*$Q149))*$P149*37)))</f>
        <v>Review</v>
      </c>
      <c r="S149" s="37" t="str">
        <f aca="false">IF(R149="Review","",IF(R149=0,"",(SQRT(SUMSQ((5),(100*1.4/(H149-I149)),(100*IF($E$3="US",0.1,0.1*37)/R149)))/100)*R149))</f>
        <v/>
      </c>
      <c r="T149" s="38" t="str">
        <f aca="false">IF(R149="Review","",IF(R149=0,"",S149/R149))</f>
        <v/>
      </c>
      <c r="U149" s="39" t="n">
        <v>0.1814</v>
      </c>
      <c r="V149" s="40" t="n">
        <v>0.00096</v>
      </c>
      <c r="W149" s="41" t="e">
        <f aca="false">U149*G149</f>
        <v>#VALUE!</v>
      </c>
      <c r="X149" s="41" t="e">
        <f aca="false">EXP(-W149)</f>
        <v>#VALUE!</v>
      </c>
      <c r="Y149" s="41" t="e">
        <f aca="false">1-X149</f>
        <v>#VALUE!</v>
      </c>
      <c r="Z149" s="41" t="e">
        <f aca="false">1-(Y149/W149)</f>
        <v>#VALUE!</v>
      </c>
      <c r="AA149" s="41" t="e">
        <f aca="false">(R149*U149*V149)/Z149</f>
        <v>#VALUE!</v>
      </c>
      <c r="AB149" s="40" t="n">
        <v>0.01887</v>
      </c>
      <c r="AC149" s="42" t="s">
        <v>50</v>
      </c>
      <c r="AD149" s="43" t="b">
        <f aca="false">AND(NOT(ISBLANK(D149)),NOT(ISBLANK(F149)),NOT(ISBLANK(H149)),NOT(ISBLANK(I149)),NOT(ISBLANK(O149)),NOT(ISBLANK(Q149)),Q149&gt;=0,O149&gt;=0,H149&gt;=0,I149&gt;=0,G149&gt;0)</f>
        <v>0</v>
      </c>
      <c r="AE149" s="42" t="s">
        <v>51</v>
      </c>
      <c r="AF149" s="44" t="str">
        <f aca="false">IF($AD149=0,"Review",IF($H$3="US",(($H149-$I149-0.066667*($G149))/($G149*$M149)-($L149*$Q149))*$P149,(($H149-$I149-0.066667*($G149))/($G149*$M149)-($L149/8.696*$Q149))*$P149*37))</f>
        <v>Review</v>
      </c>
      <c r="AG149" s="45" t="str">
        <f aca="false">IF($AD149=0,"Review",IF($H$3="US",AA149/AB149*0.105*37,AA149/AB149))</f>
        <v>Review</v>
      </c>
      <c r="AH149" s="46" t="str">
        <f aca="false">IF($AD149=0,"",IF($H$3="US",AG149/60/60,AG149/24/60/60))</f>
        <v/>
      </c>
      <c r="AI149" s="47" t="str">
        <f aca="false">IF($AD149=0,"",IF($H$3="US",AA149/AB149*37/24/60/60,AA149/AB149/24/60/60))</f>
        <v/>
      </c>
      <c r="AJ149" s="48" t="str">
        <f aca="false">IF(AD149=0,"",IF(AF149=0,"",S149/R149))</f>
        <v/>
      </c>
      <c r="AK149" s="49" t="str">
        <f aca="false">IF(AD149=1,5%,"")</f>
        <v/>
      </c>
      <c r="AL149" s="49" t="str">
        <f aca="false">IF(AD149=1,(100*1.4)/(H149-I149)/100,"")</f>
        <v/>
      </c>
      <c r="AM149" s="49" t="str">
        <f aca="false">IF(AD149=1,IF(G149&gt;0,IF($H$3="US",0.1/AF149,(0.1*37)/AF149),0.1),"")</f>
        <v/>
      </c>
      <c r="AN149" s="49" t="str">
        <f aca="false">IF(AD149=1,SQRT(AK149*AK149+AL149*AL149+AM149*AM149),"")</f>
        <v/>
      </c>
      <c r="AO149" s="55"/>
    </row>
    <row r="150" customFormat="false" ht="19.35" hidden="false" customHeight="false" outlineLevel="0" collapsed="false">
      <c r="A150" s="26"/>
      <c r="B150" s="26"/>
      <c r="C150" s="27"/>
      <c r="D150" s="28"/>
      <c r="E150" s="27"/>
      <c r="F150" s="28"/>
      <c r="G150" s="29" t="str">
        <f aca="false">IF(OR(ISBLANK(C150),ISBLANK(D150),ISBLANK(E150),ISBLANK(F150)),"",(E150+F150)-(C150+D150))</f>
        <v/>
      </c>
      <c r="H150" s="30"/>
      <c r="I150" s="31"/>
      <c r="J150" s="32" t="n">
        <f aca="false">IF(N150="SST",0.314473,IF(N150="SLT",0.031243,IF(N150="LST",0.124228,IF(N150="LLT",0.010189,IF(N150="LST-OO",0.074671,IF(N150="LLT-OO",0.011965,IF(N150="LMT-OO",0.013497,IF(N150="HST",7.2954,IF(N150="HLT",0.60795)))))))))</f>
        <v>0</v>
      </c>
      <c r="K150" s="32" t="n">
        <f aca="false">IF(N150="SST",0.260619,IF(N150="SLT",0.02188,IF(N150="LST",0.040676,IF(N150="LLT",0.003372,IF(N150="LST-OO",0.037557,IF(N150="LLT-OO",0.002079,IF(N150="LMT-OO",0.012499,IF(N150="HST",0.004293,IF(N150="HLT",0.0003578)))))))))</f>
        <v>0</v>
      </c>
      <c r="L150" s="29" t="n">
        <f aca="false">IF(N150="SST",0.087,IF(N150="SLT",0.087,IF(N150="LST",0.12,IF(N150="LLT",0.12,IF(N150="LST-OO",0.12,IF(N150="LLT-OO",0.12,IF(N150="LMT-OO",0.12,IF(N150="HST",0.07,IF(N150="HLT",0.07)))))))))</f>
        <v>0</v>
      </c>
      <c r="M150" s="33" t="str">
        <f aca="false">IF(ISBLANK(N150),"",IF(N150="HST",J150+K150*((I150+H150)/2),IF(N150="HLT",J150+K150*((I150+H150)/2),J150+K150*LN((I150+H150)/2))))</f>
        <v/>
      </c>
      <c r="N150" s="31"/>
      <c r="O150" s="31"/>
      <c r="P150" s="34" t="n">
        <f aca="false">IF($H$3="US",IF(LEFT(N150,1)="S",IF(O150&lt;=4000,1,IF(O150&gt;4000,0.79+(6*O150/100000))),IF(LEFT(N150,1)="L",IF(O150&lt;=200,1,IF(O150&gt;200,1.005+(4.5526*O150/100000))),IF(LEFT(N150,1)="H",1))),IF($H$3="SI",IF(LEFT(N150,1)="S",IF(O150&lt;=1219.51,1,IF(O150&gt;1219.51,0.79+(6*(O150*3.28)/100000))),IF(LEFT(N150,1)="L",IF(O150&lt;=60.98,1,IF(O150&gt;60.98,1.005+(4.5526*(O150*3.28)/100000))),IF(LEFT(N150,1)="H",1)))))</f>
        <v>0</v>
      </c>
      <c r="Q150" s="35"/>
      <c r="R150" s="36" t="str">
        <f aca="false">IF(AF150&lt;0,0,IF($AD150=0,"Review",IF($H$3="US",(($H150-$I150-0.066667*($G150))/($G150*$M150)-($L150*$Q150))*$P150,(($H150-$I150-0.066667*($G150))/($G150*$M150)-($L150/8.696*$Q150))*$P150*37)))</f>
        <v>Review</v>
      </c>
      <c r="S150" s="37" t="str">
        <f aca="false">IF(R150="Review","",IF(R150=0,"",(SQRT(SUMSQ((5),(100*1.4/(H150-I150)),(100*IF($E$3="US",0.1,0.1*37)/R150)))/100)*R150))</f>
        <v/>
      </c>
      <c r="T150" s="38" t="str">
        <f aca="false">IF(R150="Review","",IF(R150=0,"",S150/R150))</f>
        <v/>
      </c>
      <c r="U150" s="39" t="n">
        <v>0.1814</v>
      </c>
      <c r="V150" s="40" t="n">
        <v>0.00096</v>
      </c>
      <c r="W150" s="41" t="e">
        <f aca="false">U150*G150</f>
        <v>#VALUE!</v>
      </c>
      <c r="X150" s="41" t="e">
        <f aca="false">EXP(-W150)</f>
        <v>#VALUE!</v>
      </c>
      <c r="Y150" s="41" t="e">
        <f aca="false">1-X150</f>
        <v>#VALUE!</v>
      </c>
      <c r="Z150" s="41" t="e">
        <f aca="false">1-(Y150/W150)</f>
        <v>#VALUE!</v>
      </c>
      <c r="AA150" s="41" t="e">
        <f aca="false">(R150*U150*V150)/Z150</f>
        <v>#VALUE!</v>
      </c>
      <c r="AB150" s="40" t="n">
        <v>0.01887</v>
      </c>
      <c r="AC150" s="42" t="s">
        <v>50</v>
      </c>
      <c r="AD150" s="43" t="b">
        <f aca="false">AND(NOT(ISBLANK(D150)),NOT(ISBLANK(F150)),NOT(ISBLANK(H150)),NOT(ISBLANK(I150)),NOT(ISBLANK(O150)),NOT(ISBLANK(Q150)),Q150&gt;=0,O150&gt;=0,H150&gt;=0,I150&gt;=0,G150&gt;0)</f>
        <v>0</v>
      </c>
      <c r="AE150" s="42" t="s">
        <v>51</v>
      </c>
      <c r="AF150" s="44" t="str">
        <f aca="false">IF($AD150=0,"Review",IF($H$3="US",(($H150-$I150-0.066667*($G150))/($G150*$M150)-($L150*$Q150))*$P150,(($H150-$I150-0.066667*($G150))/($G150*$M150)-($L150/8.696*$Q150))*$P150*37))</f>
        <v>Review</v>
      </c>
      <c r="AG150" s="45" t="str">
        <f aca="false">IF($AD150=0,"Review",IF($H$3="US",AA150/AB150*0.105*37,AA150/AB150))</f>
        <v>Review</v>
      </c>
      <c r="AH150" s="46" t="str">
        <f aca="false">IF($AD150=0,"",IF($H$3="US",AG150/60/60,AG150/24/60/60))</f>
        <v/>
      </c>
      <c r="AI150" s="47" t="str">
        <f aca="false">IF($AD150=0,"",IF($H$3="US",AA150/AB150*37/24/60/60,AA150/AB150/24/60/60))</f>
        <v/>
      </c>
      <c r="AJ150" s="48" t="str">
        <f aca="false">IF(AD150=0,"",IF(AF150=0,"",S150/R150))</f>
        <v/>
      </c>
      <c r="AK150" s="49" t="str">
        <f aca="false">IF(AD150=1,5%,"")</f>
        <v/>
      </c>
      <c r="AL150" s="49" t="str">
        <f aca="false">IF(AD150=1,(100*1.4)/(H150-I150)/100,"")</f>
        <v/>
      </c>
      <c r="AM150" s="49" t="str">
        <f aca="false">IF(AD150=1,IF(G150&gt;0,IF($H$3="US",0.1/AF150,(0.1*37)/AF150),0.1),"")</f>
        <v/>
      </c>
      <c r="AN150" s="49" t="str">
        <f aca="false">IF(AD150=1,SQRT(AK150*AK150+AL150*AL150+AM150*AM150),"")</f>
        <v/>
      </c>
      <c r="AO150" s="55"/>
    </row>
    <row r="151" customFormat="false" ht="19.35" hidden="false" customHeight="false" outlineLevel="0" collapsed="false">
      <c r="A151" s="26"/>
      <c r="B151" s="26"/>
      <c r="C151" s="27"/>
      <c r="D151" s="28"/>
      <c r="E151" s="27"/>
      <c r="F151" s="28"/>
      <c r="G151" s="29" t="str">
        <f aca="false">IF(OR(ISBLANK(C151),ISBLANK(D151),ISBLANK(E151),ISBLANK(F151)),"",(E151+F151)-(C151+D151))</f>
        <v/>
      </c>
      <c r="H151" s="30"/>
      <c r="I151" s="31"/>
      <c r="J151" s="32" t="n">
        <f aca="false">IF(N151="SST",0.314473,IF(N151="SLT",0.031243,IF(N151="LST",0.124228,IF(N151="LLT",0.010189,IF(N151="LST-OO",0.074671,IF(N151="LLT-OO",0.011965,IF(N151="LMT-OO",0.013497,IF(N151="HST",7.2954,IF(N151="HLT",0.60795)))))))))</f>
        <v>0</v>
      </c>
      <c r="K151" s="32" t="n">
        <f aca="false">IF(N151="SST",0.260619,IF(N151="SLT",0.02188,IF(N151="LST",0.040676,IF(N151="LLT",0.003372,IF(N151="LST-OO",0.037557,IF(N151="LLT-OO",0.002079,IF(N151="LMT-OO",0.012499,IF(N151="HST",0.004293,IF(N151="HLT",0.0003578)))))))))</f>
        <v>0</v>
      </c>
      <c r="L151" s="29" t="n">
        <f aca="false">IF(N151="SST",0.087,IF(N151="SLT",0.087,IF(N151="LST",0.12,IF(N151="LLT",0.12,IF(N151="LST-OO",0.12,IF(N151="LLT-OO",0.12,IF(N151="LMT-OO",0.12,IF(N151="HST",0.07,IF(N151="HLT",0.07)))))))))</f>
        <v>0</v>
      </c>
      <c r="M151" s="33" t="str">
        <f aca="false">IF(ISBLANK(N151),"",IF(N151="HST",J151+K151*((I151+H151)/2),IF(N151="HLT",J151+K151*((I151+H151)/2),J151+K151*LN((I151+H151)/2))))</f>
        <v/>
      </c>
      <c r="N151" s="31"/>
      <c r="O151" s="31"/>
      <c r="P151" s="34" t="n">
        <f aca="false">IF($H$3="US",IF(LEFT(N151,1)="S",IF(O151&lt;=4000,1,IF(O151&gt;4000,0.79+(6*O151/100000))),IF(LEFT(N151,1)="L",IF(O151&lt;=200,1,IF(O151&gt;200,1.005+(4.5526*O151/100000))),IF(LEFT(N151,1)="H",1))),IF($H$3="SI",IF(LEFT(N151,1)="S",IF(O151&lt;=1219.51,1,IF(O151&gt;1219.51,0.79+(6*(O151*3.28)/100000))),IF(LEFT(N151,1)="L",IF(O151&lt;=60.98,1,IF(O151&gt;60.98,1.005+(4.5526*(O151*3.28)/100000))),IF(LEFT(N151,1)="H",1)))))</f>
        <v>0</v>
      </c>
      <c r="Q151" s="35"/>
      <c r="R151" s="36" t="str">
        <f aca="false">IF(AF151&lt;0,0,IF($AD151=0,"Review",IF($H$3="US",(($H151-$I151-0.066667*($G151))/($G151*$M151)-($L151*$Q151))*$P151,(($H151-$I151-0.066667*($G151))/($G151*$M151)-($L151/8.696*$Q151))*$P151*37)))</f>
        <v>Review</v>
      </c>
      <c r="S151" s="37" t="str">
        <f aca="false">IF(R151="Review","",IF(R151=0,"",(SQRT(SUMSQ((5),(100*1.4/(H151-I151)),(100*IF($E$3="US",0.1,0.1*37)/R151)))/100)*R151))</f>
        <v/>
      </c>
      <c r="T151" s="38" t="str">
        <f aca="false">IF(R151="Review","",IF(R151=0,"",S151/R151))</f>
        <v/>
      </c>
      <c r="U151" s="39" t="n">
        <v>0.1814</v>
      </c>
      <c r="V151" s="40" t="n">
        <v>0.00096</v>
      </c>
      <c r="W151" s="41" t="e">
        <f aca="false">U151*G151</f>
        <v>#VALUE!</v>
      </c>
      <c r="X151" s="41" t="e">
        <f aca="false">EXP(-W151)</f>
        <v>#VALUE!</v>
      </c>
      <c r="Y151" s="41" t="e">
        <f aca="false">1-X151</f>
        <v>#VALUE!</v>
      </c>
      <c r="Z151" s="41" t="e">
        <f aca="false">1-(Y151/W151)</f>
        <v>#VALUE!</v>
      </c>
      <c r="AA151" s="41" t="e">
        <f aca="false">(R151*U151*V151)/Z151</f>
        <v>#VALUE!</v>
      </c>
      <c r="AB151" s="40" t="n">
        <v>0.01887</v>
      </c>
      <c r="AC151" s="42" t="s">
        <v>50</v>
      </c>
      <c r="AD151" s="43" t="b">
        <f aca="false">AND(NOT(ISBLANK(D151)),NOT(ISBLANK(F151)),NOT(ISBLANK(H151)),NOT(ISBLANK(I151)),NOT(ISBLANK(O151)),NOT(ISBLANK(Q151)),Q151&gt;=0,O151&gt;=0,H151&gt;=0,I151&gt;=0,G151&gt;0)</f>
        <v>0</v>
      </c>
      <c r="AE151" s="42" t="s">
        <v>51</v>
      </c>
      <c r="AF151" s="44" t="str">
        <f aca="false">IF($AD151=0,"Review",IF($H$3="US",(($H151-$I151-0.066667*($G151))/($G151*$M151)-($L151*$Q151))*$P151,(($H151-$I151-0.066667*($G151))/($G151*$M151)-($L151/8.696*$Q151))*$P151*37))</f>
        <v>Review</v>
      </c>
      <c r="AG151" s="45" t="str">
        <f aca="false">IF($AD151=0,"Review",IF($H$3="US",AA151/AB151*0.105*37,AA151/AB151))</f>
        <v>Review</v>
      </c>
      <c r="AH151" s="46" t="str">
        <f aca="false">IF($AD151=0,"",IF($H$3="US",AG151/60/60,AG151/24/60/60))</f>
        <v/>
      </c>
      <c r="AI151" s="47" t="str">
        <f aca="false">IF($AD151=0,"",IF($H$3="US",AA151/AB151*37/24/60/60,AA151/AB151/24/60/60))</f>
        <v/>
      </c>
      <c r="AJ151" s="48" t="str">
        <f aca="false">IF(AD151=0,"",IF(AF151=0,"",S151/R151))</f>
        <v/>
      </c>
      <c r="AK151" s="49" t="str">
        <f aca="false">IF(AD151=1,5%,"")</f>
        <v/>
      </c>
      <c r="AL151" s="49" t="str">
        <f aca="false">IF(AD151=1,(100*1.4)/(H151-I151)/100,"")</f>
        <v/>
      </c>
      <c r="AM151" s="49" t="str">
        <f aca="false">IF(AD151=1,IF(G151&gt;0,IF($H$3="US",0.1/AF151,(0.1*37)/AF151),0.1),"")</f>
        <v/>
      </c>
      <c r="AN151" s="49" t="str">
        <f aca="false">IF(AD151=1,SQRT(AK151*AK151+AL151*AL151+AM151*AM151),"")</f>
        <v/>
      </c>
      <c r="AO151" s="55"/>
    </row>
    <row r="152" customFormat="false" ht="19.35" hidden="false" customHeight="false" outlineLevel="0" collapsed="false">
      <c r="A152" s="26"/>
      <c r="B152" s="26"/>
      <c r="C152" s="27"/>
      <c r="D152" s="28"/>
      <c r="E152" s="27"/>
      <c r="F152" s="28"/>
      <c r="G152" s="29" t="str">
        <f aca="false">IF(OR(ISBLANK(C152),ISBLANK(D152),ISBLANK(E152),ISBLANK(F152)),"",(E152+F152)-(C152+D152))</f>
        <v/>
      </c>
      <c r="H152" s="30"/>
      <c r="I152" s="31"/>
      <c r="J152" s="32" t="n">
        <f aca="false">IF(N152="SST",0.314473,IF(N152="SLT",0.031243,IF(N152="LST",0.124228,IF(N152="LLT",0.010189,IF(N152="LST-OO",0.074671,IF(N152="LLT-OO",0.011965,IF(N152="LMT-OO",0.013497,IF(N152="HST",7.2954,IF(N152="HLT",0.60795)))))))))</f>
        <v>0</v>
      </c>
      <c r="K152" s="32" t="n">
        <f aca="false">IF(N152="SST",0.260619,IF(N152="SLT",0.02188,IF(N152="LST",0.040676,IF(N152="LLT",0.003372,IF(N152="LST-OO",0.037557,IF(N152="LLT-OO",0.002079,IF(N152="LMT-OO",0.012499,IF(N152="HST",0.004293,IF(N152="HLT",0.0003578)))))))))</f>
        <v>0</v>
      </c>
      <c r="L152" s="29" t="n">
        <f aca="false">IF(N152="SST",0.087,IF(N152="SLT",0.087,IF(N152="LST",0.12,IF(N152="LLT",0.12,IF(N152="LST-OO",0.12,IF(N152="LLT-OO",0.12,IF(N152="LMT-OO",0.12,IF(N152="HST",0.07,IF(N152="HLT",0.07)))))))))</f>
        <v>0</v>
      </c>
      <c r="M152" s="33" t="str">
        <f aca="false">IF(ISBLANK(N152),"",IF(N152="HST",J152+K152*((I152+H152)/2),IF(N152="HLT",J152+K152*((I152+H152)/2),J152+K152*LN((I152+H152)/2))))</f>
        <v/>
      </c>
      <c r="N152" s="31"/>
      <c r="O152" s="31"/>
      <c r="P152" s="34" t="n">
        <f aca="false">IF($H$3="US",IF(LEFT(N152,1)="S",IF(O152&lt;=4000,1,IF(O152&gt;4000,0.79+(6*O152/100000))),IF(LEFT(N152,1)="L",IF(O152&lt;=200,1,IF(O152&gt;200,1.005+(4.5526*O152/100000))),IF(LEFT(N152,1)="H",1))),IF($H$3="SI",IF(LEFT(N152,1)="S",IF(O152&lt;=1219.51,1,IF(O152&gt;1219.51,0.79+(6*(O152*3.28)/100000))),IF(LEFT(N152,1)="L",IF(O152&lt;=60.98,1,IF(O152&gt;60.98,1.005+(4.5526*(O152*3.28)/100000))),IF(LEFT(N152,1)="H",1)))))</f>
        <v>0</v>
      </c>
      <c r="Q152" s="35"/>
      <c r="R152" s="36" t="str">
        <f aca="false">IF(AF152&lt;0,0,IF($AD152=0,"Review",IF($H$3="US",(($H152-$I152-0.066667*($G152))/($G152*$M152)-($L152*$Q152))*$P152,(($H152-$I152-0.066667*($G152))/($G152*$M152)-($L152/8.696*$Q152))*$P152*37)))</f>
        <v>Review</v>
      </c>
      <c r="S152" s="37" t="str">
        <f aca="false">IF(R152="Review","",IF(R152=0,"",(SQRT(SUMSQ((5),(100*1.4/(H152-I152)),(100*IF($E$3="US",0.1,0.1*37)/R152)))/100)*R152))</f>
        <v/>
      </c>
      <c r="T152" s="38" t="str">
        <f aca="false">IF(R152="Review","",IF(R152=0,"",S152/R152))</f>
        <v/>
      </c>
      <c r="U152" s="39" t="n">
        <v>0.1814</v>
      </c>
      <c r="V152" s="40" t="n">
        <v>0.00096</v>
      </c>
      <c r="W152" s="41" t="e">
        <f aca="false">U152*G152</f>
        <v>#VALUE!</v>
      </c>
      <c r="X152" s="41" t="e">
        <f aca="false">EXP(-W152)</f>
        <v>#VALUE!</v>
      </c>
      <c r="Y152" s="41" t="e">
        <f aca="false">1-X152</f>
        <v>#VALUE!</v>
      </c>
      <c r="Z152" s="41" t="e">
        <f aca="false">1-(Y152/W152)</f>
        <v>#VALUE!</v>
      </c>
      <c r="AA152" s="41" t="e">
        <f aca="false">(R152*U152*V152)/Z152</f>
        <v>#VALUE!</v>
      </c>
      <c r="AB152" s="40" t="n">
        <v>0.01887</v>
      </c>
      <c r="AC152" s="42" t="s">
        <v>50</v>
      </c>
      <c r="AD152" s="43" t="b">
        <f aca="false">AND(NOT(ISBLANK(D152)),NOT(ISBLANK(F152)),NOT(ISBLANK(H152)),NOT(ISBLANK(I152)),NOT(ISBLANK(O152)),NOT(ISBLANK(Q152)),Q152&gt;=0,O152&gt;=0,H152&gt;=0,I152&gt;=0,G152&gt;0)</f>
        <v>0</v>
      </c>
      <c r="AE152" s="42" t="s">
        <v>51</v>
      </c>
      <c r="AF152" s="44" t="str">
        <f aca="false">IF($AD152=0,"Review",IF($H$3="US",(($H152-$I152-0.066667*($G152))/($G152*$M152)-($L152*$Q152))*$P152,(($H152-$I152-0.066667*($G152))/($G152*$M152)-($L152/8.696*$Q152))*$P152*37))</f>
        <v>Review</v>
      </c>
      <c r="AG152" s="45" t="str">
        <f aca="false">IF($AD152=0,"Review",IF($H$3="US",AA152/AB152*0.105*37,AA152/AB152))</f>
        <v>Review</v>
      </c>
      <c r="AH152" s="46" t="str">
        <f aca="false">IF($AD152=0,"",IF($H$3="US",AG152/60/60,AG152/24/60/60))</f>
        <v/>
      </c>
      <c r="AI152" s="47" t="str">
        <f aca="false">IF($AD152=0,"",IF($H$3="US",AA152/AB152*37/24/60/60,AA152/AB152/24/60/60))</f>
        <v/>
      </c>
      <c r="AJ152" s="48" t="str">
        <f aca="false">IF(AD152=0,"",IF(AF152=0,"",S152/R152))</f>
        <v/>
      </c>
      <c r="AK152" s="49" t="str">
        <f aca="false">IF(AD152=1,5%,"")</f>
        <v/>
      </c>
      <c r="AL152" s="49" t="str">
        <f aca="false">IF(AD152=1,(100*1.4)/(H152-I152)/100,"")</f>
        <v/>
      </c>
      <c r="AM152" s="49" t="str">
        <f aca="false">IF(AD152=1,IF(G152&gt;0,IF($H$3="US",0.1/AF152,(0.1*37)/AF152),0.1),"")</f>
        <v/>
      </c>
      <c r="AN152" s="49" t="str">
        <f aca="false">IF(AD152=1,SQRT(AK152*AK152+AL152*AL152+AM152*AM152),"")</f>
        <v/>
      </c>
      <c r="AO152" s="55"/>
    </row>
    <row r="153" customFormat="false" ht="19.35" hidden="false" customHeight="false" outlineLevel="0" collapsed="false">
      <c r="A153" s="26"/>
      <c r="B153" s="26"/>
      <c r="C153" s="27"/>
      <c r="D153" s="28"/>
      <c r="E153" s="27"/>
      <c r="F153" s="28"/>
      <c r="G153" s="29" t="str">
        <f aca="false">IF(OR(ISBLANK(C153),ISBLANK(D153),ISBLANK(E153),ISBLANK(F153)),"",(E153+F153)-(C153+D153))</f>
        <v/>
      </c>
      <c r="H153" s="30"/>
      <c r="I153" s="31"/>
      <c r="J153" s="32" t="n">
        <f aca="false">IF(N153="SST",0.314473,IF(N153="SLT",0.031243,IF(N153="LST",0.124228,IF(N153="LLT",0.010189,IF(N153="LST-OO",0.074671,IF(N153="LLT-OO",0.011965,IF(N153="LMT-OO",0.013497,IF(N153="HST",7.2954,IF(N153="HLT",0.60795)))))))))</f>
        <v>0</v>
      </c>
      <c r="K153" s="32" t="n">
        <f aca="false">IF(N153="SST",0.260619,IF(N153="SLT",0.02188,IF(N153="LST",0.040676,IF(N153="LLT",0.003372,IF(N153="LST-OO",0.037557,IF(N153="LLT-OO",0.002079,IF(N153="LMT-OO",0.012499,IF(N153="HST",0.004293,IF(N153="HLT",0.0003578)))))))))</f>
        <v>0</v>
      </c>
      <c r="L153" s="29" t="n">
        <f aca="false">IF(N153="SST",0.087,IF(N153="SLT",0.087,IF(N153="LST",0.12,IF(N153="LLT",0.12,IF(N153="LST-OO",0.12,IF(N153="LLT-OO",0.12,IF(N153="LMT-OO",0.12,IF(N153="HST",0.07,IF(N153="HLT",0.07)))))))))</f>
        <v>0</v>
      </c>
      <c r="M153" s="33" t="str">
        <f aca="false">IF(ISBLANK(N153),"",IF(N153="HST",J153+K153*((I153+H153)/2),IF(N153="HLT",J153+K153*((I153+H153)/2),J153+K153*LN((I153+H153)/2))))</f>
        <v/>
      </c>
      <c r="N153" s="31"/>
      <c r="O153" s="31"/>
      <c r="P153" s="34" t="n">
        <f aca="false">IF($H$3="US",IF(LEFT(N153,1)="S",IF(O153&lt;=4000,1,IF(O153&gt;4000,0.79+(6*O153/100000))),IF(LEFT(N153,1)="L",IF(O153&lt;=200,1,IF(O153&gt;200,1.005+(4.5526*O153/100000))),IF(LEFT(N153,1)="H",1))),IF($H$3="SI",IF(LEFT(N153,1)="S",IF(O153&lt;=1219.51,1,IF(O153&gt;1219.51,0.79+(6*(O153*3.28)/100000))),IF(LEFT(N153,1)="L",IF(O153&lt;=60.98,1,IF(O153&gt;60.98,1.005+(4.5526*(O153*3.28)/100000))),IF(LEFT(N153,1)="H",1)))))</f>
        <v>0</v>
      </c>
      <c r="Q153" s="35"/>
      <c r="R153" s="36" t="str">
        <f aca="false">IF(AF153&lt;0,0,IF($AD153=0,"Review",IF($H$3="US",(($H153-$I153-0.066667*($G153))/($G153*$M153)-($L153*$Q153))*$P153,(($H153-$I153-0.066667*($G153))/($G153*$M153)-($L153/8.696*$Q153))*$P153*37)))</f>
        <v>Review</v>
      </c>
      <c r="S153" s="37" t="str">
        <f aca="false">IF(R153="Review","",IF(R153=0,"",(SQRT(SUMSQ((5),(100*1.4/(H153-I153)),(100*IF($E$3="US",0.1,0.1*37)/R153)))/100)*R153))</f>
        <v/>
      </c>
      <c r="T153" s="38" t="str">
        <f aca="false">IF(R153="Review","",IF(R153=0,"",S153/R153))</f>
        <v/>
      </c>
      <c r="U153" s="39" t="n">
        <v>0.1814</v>
      </c>
      <c r="V153" s="40" t="n">
        <v>0.00096</v>
      </c>
      <c r="W153" s="41" t="e">
        <f aca="false">U153*G153</f>
        <v>#VALUE!</v>
      </c>
      <c r="X153" s="41" t="e">
        <f aca="false">EXP(-W153)</f>
        <v>#VALUE!</v>
      </c>
      <c r="Y153" s="41" t="e">
        <f aca="false">1-X153</f>
        <v>#VALUE!</v>
      </c>
      <c r="Z153" s="41" t="e">
        <f aca="false">1-(Y153/W153)</f>
        <v>#VALUE!</v>
      </c>
      <c r="AA153" s="41" t="e">
        <f aca="false">(R153*U153*V153)/Z153</f>
        <v>#VALUE!</v>
      </c>
      <c r="AB153" s="40" t="n">
        <v>0.01887</v>
      </c>
      <c r="AC153" s="42" t="s">
        <v>50</v>
      </c>
      <c r="AD153" s="43" t="b">
        <f aca="false">AND(NOT(ISBLANK(D153)),NOT(ISBLANK(F153)),NOT(ISBLANK(H153)),NOT(ISBLANK(I153)),NOT(ISBLANK(O153)),NOT(ISBLANK(Q153)),Q153&gt;=0,O153&gt;=0,H153&gt;=0,I153&gt;=0,G153&gt;0)</f>
        <v>0</v>
      </c>
      <c r="AE153" s="42" t="s">
        <v>51</v>
      </c>
      <c r="AF153" s="44" t="str">
        <f aca="false">IF($AD153=0,"Review",IF($H$3="US",(($H153-$I153-0.066667*($G153))/($G153*$M153)-($L153*$Q153))*$P153,(($H153-$I153-0.066667*($G153))/($G153*$M153)-($L153/8.696*$Q153))*$P153*37))</f>
        <v>Review</v>
      </c>
      <c r="AG153" s="45" t="str">
        <f aca="false">IF($AD153=0,"Review",IF($H$3="US",AA153/AB153*0.105*37,AA153/AB153))</f>
        <v>Review</v>
      </c>
      <c r="AH153" s="46" t="str">
        <f aca="false">IF($AD153=0,"",IF($H$3="US",AG153/60/60,AG153/24/60/60))</f>
        <v/>
      </c>
      <c r="AI153" s="47" t="str">
        <f aca="false">IF($AD153=0,"",IF($H$3="US",AA153/AB153*37/24/60/60,AA153/AB153/24/60/60))</f>
        <v/>
      </c>
      <c r="AJ153" s="48" t="str">
        <f aca="false">IF(AD153=0,"",IF(AF153=0,"",S153/R153))</f>
        <v/>
      </c>
      <c r="AK153" s="49" t="str">
        <f aca="false">IF(AD153=1,5%,"")</f>
        <v/>
      </c>
      <c r="AL153" s="49" t="str">
        <f aca="false">IF(AD153=1,(100*1.4)/(H153-I153)/100,"")</f>
        <v/>
      </c>
      <c r="AM153" s="49" t="str">
        <f aca="false">IF(AD153=1,IF(G153&gt;0,IF($H$3="US",0.1/AF153,(0.1*37)/AF153),0.1),"")</f>
        <v/>
      </c>
      <c r="AN153" s="49" t="str">
        <f aca="false">IF(AD153=1,SQRT(AK153*AK153+AL153*AL153+AM153*AM153),"")</f>
        <v/>
      </c>
      <c r="AO153" s="55"/>
    </row>
    <row r="154" customFormat="false" ht="19.35" hidden="false" customHeight="false" outlineLevel="0" collapsed="false">
      <c r="A154" s="26"/>
      <c r="B154" s="26"/>
      <c r="C154" s="27"/>
      <c r="D154" s="28"/>
      <c r="E154" s="27"/>
      <c r="F154" s="28"/>
      <c r="G154" s="29" t="str">
        <f aca="false">IF(OR(ISBLANK(C154),ISBLANK(D154),ISBLANK(E154),ISBLANK(F154)),"",(E154+F154)-(C154+D154))</f>
        <v/>
      </c>
      <c r="H154" s="30"/>
      <c r="I154" s="31"/>
      <c r="J154" s="32" t="n">
        <f aca="false">IF(N154="SST",0.314473,IF(N154="SLT",0.031243,IF(N154="LST",0.124228,IF(N154="LLT",0.010189,IF(N154="LST-OO",0.074671,IF(N154="LLT-OO",0.011965,IF(N154="LMT-OO",0.013497,IF(N154="HST",7.2954,IF(N154="HLT",0.60795)))))))))</f>
        <v>0</v>
      </c>
      <c r="K154" s="32" t="n">
        <f aca="false">IF(N154="SST",0.260619,IF(N154="SLT",0.02188,IF(N154="LST",0.040676,IF(N154="LLT",0.003372,IF(N154="LST-OO",0.037557,IF(N154="LLT-OO",0.002079,IF(N154="LMT-OO",0.012499,IF(N154="HST",0.004293,IF(N154="HLT",0.0003578)))))))))</f>
        <v>0</v>
      </c>
      <c r="L154" s="29" t="n">
        <f aca="false">IF(N154="SST",0.087,IF(N154="SLT",0.087,IF(N154="LST",0.12,IF(N154="LLT",0.12,IF(N154="LST-OO",0.12,IF(N154="LLT-OO",0.12,IF(N154="LMT-OO",0.12,IF(N154="HST",0.07,IF(N154="HLT",0.07)))))))))</f>
        <v>0</v>
      </c>
      <c r="M154" s="33" t="str">
        <f aca="false">IF(ISBLANK(N154),"",IF(N154="HST",J154+K154*((I154+H154)/2),IF(N154="HLT",J154+K154*((I154+H154)/2),J154+K154*LN((I154+H154)/2))))</f>
        <v/>
      </c>
      <c r="N154" s="31"/>
      <c r="O154" s="31"/>
      <c r="P154" s="34" t="n">
        <f aca="false">IF($H$3="US",IF(LEFT(N154,1)="S",IF(O154&lt;=4000,1,IF(O154&gt;4000,0.79+(6*O154/100000))),IF(LEFT(N154,1)="L",IF(O154&lt;=200,1,IF(O154&gt;200,1.005+(4.5526*O154/100000))),IF(LEFT(N154,1)="H",1))),IF($H$3="SI",IF(LEFT(N154,1)="S",IF(O154&lt;=1219.51,1,IF(O154&gt;1219.51,0.79+(6*(O154*3.28)/100000))),IF(LEFT(N154,1)="L",IF(O154&lt;=60.98,1,IF(O154&gt;60.98,1.005+(4.5526*(O154*3.28)/100000))),IF(LEFT(N154,1)="H",1)))))</f>
        <v>0</v>
      </c>
      <c r="Q154" s="35"/>
      <c r="R154" s="36" t="str">
        <f aca="false">IF(AF154&lt;0,0,IF($AD154=0,"Review",IF($H$3="US",(($H154-$I154-0.066667*($G154))/($G154*$M154)-($L154*$Q154))*$P154,(($H154-$I154-0.066667*($G154))/($G154*$M154)-($L154/8.696*$Q154))*$P154*37)))</f>
        <v>Review</v>
      </c>
      <c r="S154" s="37" t="str">
        <f aca="false">IF(R154="Review","",IF(R154=0,"",(SQRT(SUMSQ((5),(100*1.4/(H154-I154)),(100*IF($E$3="US",0.1,0.1*37)/R154)))/100)*R154))</f>
        <v/>
      </c>
      <c r="T154" s="38" t="str">
        <f aca="false">IF(R154="Review","",IF(R154=0,"",S154/R154))</f>
        <v/>
      </c>
      <c r="U154" s="39" t="n">
        <v>0.1814</v>
      </c>
      <c r="V154" s="40" t="n">
        <v>0.00096</v>
      </c>
      <c r="W154" s="41" t="e">
        <f aca="false">U154*G154</f>
        <v>#VALUE!</v>
      </c>
      <c r="X154" s="41" t="e">
        <f aca="false">EXP(-W154)</f>
        <v>#VALUE!</v>
      </c>
      <c r="Y154" s="41" t="e">
        <f aca="false">1-X154</f>
        <v>#VALUE!</v>
      </c>
      <c r="Z154" s="41" t="e">
        <f aca="false">1-(Y154/W154)</f>
        <v>#VALUE!</v>
      </c>
      <c r="AA154" s="41" t="e">
        <f aca="false">(R154*U154*V154)/Z154</f>
        <v>#VALUE!</v>
      </c>
      <c r="AB154" s="40" t="n">
        <v>0.01887</v>
      </c>
      <c r="AC154" s="42" t="s">
        <v>50</v>
      </c>
      <c r="AD154" s="43" t="b">
        <f aca="false">AND(NOT(ISBLANK(D154)),NOT(ISBLANK(F154)),NOT(ISBLANK(H154)),NOT(ISBLANK(I154)),NOT(ISBLANK(O154)),NOT(ISBLANK(Q154)),Q154&gt;=0,O154&gt;=0,H154&gt;=0,I154&gt;=0,G154&gt;0)</f>
        <v>0</v>
      </c>
      <c r="AE154" s="42" t="s">
        <v>51</v>
      </c>
      <c r="AF154" s="44" t="str">
        <f aca="false">IF($AD154=0,"Review",IF($H$3="US",(($H154-$I154-0.066667*($G154))/($G154*$M154)-($L154*$Q154))*$P154,(($H154-$I154-0.066667*($G154))/($G154*$M154)-($L154/8.696*$Q154))*$P154*37))</f>
        <v>Review</v>
      </c>
      <c r="AG154" s="45" t="str">
        <f aca="false">IF($AD154=0,"Review",IF($H$3="US",AA154/AB154*0.105*37,AA154/AB154))</f>
        <v>Review</v>
      </c>
      <c r="AH154" s="46" t="str">
        <f aca="false">IF($AD154=0,"",IF($H$3="US",AG154/60/60,AG154/24/60/60))</f>
        <v/>
      </c>
      <c r="AI154" s="47" t="str">
        <f aca="false">IF($AD154=0,"",IF($H$3="US",AA154/AB154*37/24/60/60,AA154/AB154/24/60/60))</f>
        <v/>
      </c>
      <c r="AJ154" s="48" t="str">
        <f aca="false">IF(AD154=0,"",IF(AF154=0,"",S154/R154))</f>
        <v/>
      </c>
      <c r="AK154" s="49" t="str">
        <f aca="false">IF(AD154=1,5%,"")</f>
        <v/>
      </c>
      <c r="AL154" s="49" t="str">
        <f aca="false">IF(AD154=1,(100*1.4)/(H154-I154)/100,"")</f>
        <v/>
      </c>
      <c r="AM154" s="49" t="str">
        <f aca="false">IF(AD154=1,IF(G154&gt;0,IF($H$3="US",0.1/AF154,(0.1*37)/AF154),0.1),"")</f>
        <v/>
      </c>
      <c r="AN154" s="49" t="str">
        <f aca="false">IF(AD154=1,SQRT(AK154*AK154+AL154*AL154+AM154*AM154),"")</f>
        <v/>
      </c>
      <c r="AO154" s="55"/>
    </row>
    <row r="155" customFormat="false" ht="19.35" hidden="false" customHeight="false" outlineLevel="0" collapsed="false">
      <c r="A155" s="26"/>
      <c r="B155" s="26"/>
      <c r="C155" s="27"/>
      <c r="D155" s="28"/>
      <c r="E155" s="27"/>
      <c r="F155" s="28"/>
      <c r="G155" s="29" t="str">
        <f aca="false">IF(OR(ISBLANK(C155),ISBLANK(D155),ISBLANK(E155),ISBLANK(F155)),"",(E155+F155)-(C155+D155))</f>
        <v/>
      </c>
      <c r="H155" s="30"/>
      <c r="I155" s="31"/>
      <c r="J155" s="32" t="n">
        <f aca="false">IF(N155="SST",0.314473,IF(N155="SLT",0.031243,IF(N155="LST",0.124228,IF(N155="LLT",0.010189,IF(N155="LST-OO",0.074671,IF(N155="LLT-OO",0.011965,IF(N155="LMT-OO",0.013497,IF(N155="HST",7.2954,IF(N155="HLT",0.60795)))))))))</f>
        <v>0</v>
      </c>
      <c r="K155" s="32" t="n">
        <f aca="false">IF(N155="SST",0.260619,IF(N155="SLT",0.02188,IF(N155="LST",0.040676,IF(N155="LLT",0.003372,IF(N155="LST-OO",0.037557,IF(N155="LLT-OO",0.002079,IF(N155="LMT-OO",0.012499,IF(N155="HST",0.004293,IF(N155="HLT",0.0003578)))))))))</f>
        <v>0</v>
      </c>
      <c r="L155" s="29" t="n">
        <f aca="false">IF(N155="SST",0.087,IF(N155="SLT",0.087,IF(N155="LST",0.12,IF(N155="LLT",0.12,IF(N155="LST-OO",0.12,IF(N155="LLT-OO",0.12,IF(N155="LMT-OO",0.12,IF(N155="HST",0.07,IF(N155="HLT",0.07)))))))))</f>
        <v>0</v>
      </c>
      <c r="M155" s="33" t="str">
        <f aca="false">IF(ISBLANK(N155),"",IF(N155="HST",J155+K155*((I155+H155)/2),IF(N155="HLT",J155+K155*((I155+H155)/2),J155+K155*LN((I155+H155)/2))))</f>
        <v/>
      </c>
      <c r="N155" s="31"/>
      <c r="O155" s="31"/>
      <c r="P155" s="34" t="n">
        <f aca="false">IF($H$3="US",IF(LEFT(N155,1)="S",IF(O155&lt;=4000,1,IF(O155&gt;4000,0.79+(6*O155/100000))),IF(LEFT(N155,1)="L",IF(O155&lt;=200,1,IF(O155&gt;200,1.005+(4.5526*O155/100000))),IF(LEFT(N155,1)="H",1))),IF($H$3="SI",IF(LEFT(N155,1)="S",IF(O155&lt;=1219.51,1,IF(O155&gt;1219.51,0.79+(6*(O155*3.28)/100000))),IF(LEFT(N155,1)="L",IF(O155&lt;=60.98,1,IF(O155&gt;60.98,1.005+(4.5526*(O155*3.28)/100000))),IF(LEFT(N155,1)="H",1)))))</f>
        <v>0</v>
      </c>
      <c r="Q155" s="35"/>
      <c r="R155" s="36" t="str">
        <f aca="false">IF(AF155&lt;0,0,IF($AD155=0,"Review",IF($H$3="US",(($H155-$I155-0.066667*($G155))/($G155*$M155)-($L155*$Q155))*$P155,(($H155-$I155-0.066667*($G155))/($G155*$M155)-($L155/8.696*$Q155))*$P155*37)))</f>
        <v>Review</v>
      </c>
      <c r="S155" s="37" t="str">
        <f aca="false">IF(R155="Review","",IF(R155=0,"",(SQRT(SUMSQ((5),(100*1.4/(H155-I155)),(100*IF($E$3="US",0.1,0.1*37)/R155)))/100)*R155))</f>
        <v/>
      </c>
      <c r="T155" s="38" t="str">
        <f aca="false">IF(R155="Review","",IF(R155=0,"",S155/R155))</f>
        <v/>
      </c>
      <c r="U155" s="39" t="n">
        <v>0.1814</v>
      </c>
      <c r="V155" s="40" t="n">
        <v>0.00096</v>
      </c>
      <c r="W155" s="41" t="e">
        <f aca="false">U155*G155</f>
        <v>#VALUE!</v>
      </c>
      <c r="X155" s="41" t="e">
        <f aca="false">EXP(-W155)</f>
        <v>#VALUE!</v>
      </c>
      <c r="Y155" s="41" t="e">
        <f aca="false">1-X155</f>
        <v>#VALUE!</v>
      </c>
      <c r="Z155" s="41" t="e">
        <f aca="false">1-(Y155/W155)</f>
        <v>#VALUE!</v>
      </c>
      <c r="AA155" s="41" t="e">
        <f aca="false">(R155*U155*V155)/Z155</f>
        <v>#VALUE!</v>
      </c>
      <c r="AB155" s="40" t="n">
        <v>0.01887</v>
      </c>
      <c r="AC155" s="42" t="s">
        <v>50</v>
      </c>
      <c r="AD155" s="43" t="b">
        <f aca="false">AND(NOT(ISBLANK(D155)),NOT(ISBLANK(F155)),NOT(ISBLANK(H155)),NOT(ISBLANK(I155)),NOT(ISBLANK(O155)),NOT(ISBLANK(Q155)),Q155&gt;=0,O155&gt;=0,H155&gt;=0,I155&gt;=0,G155&gt;0)</f>
        <v>0</v>
      </c>
      <c r="AE155" s="42" t="s">
        <v>51</v>
      </c>
      <c r="AF155" s="44" t="str">
        <f aca="false">IF($AD155=0,"Review",IF($H$3="US",(($H155-$I155-0.066667*($G155))/($G155*$M155)-($L155*$Q155))*$P155,(($H155-$I155-0.066667*($G155))/($G155*$M155)-($L155/8.696*$Q155))*$P155*37))</f>
        <v>Review</v>
      </c>
      <c r="AG155" s="45" t="str">
        <f aca="false">IF($AD155=0,"Review",IF($H$3="US",AA155/AB155*0.105*37,AA155/AB155))</f>
        <v>Review</v>
      </c>
      <c r="AH155" s="46" t="str">
        <f aca="false">IF($AD155=0,"",IF($H$3="US",AG155/60/60,AG155/24/60/60))</f>
        <v/>
      </c>
      <c r="AI155" s="47" t="str">
        <f aca="false">IF($AD155=0,"",IF($H$3="US",AA155/AB155*37/24/60/60,AA155/AB155/24/60/60))</f>
        <v/>
      </c>
      <c r="AJ155" s="48" t="str">
        <f aca="false">IF(AD155=0,"",IF(AF155=0,"",S155/R155))</f>
        <v/>
      </c>
      <c r="AK155" s="49" t="str">
        <f aca="false">IF(AD155=1,5%,"")</f>
        <v/>
      </c>
      <c r="AL155" s="49" t="str">
        <f aca="false">IF(AD155=1,(100*1.4)/(H155-I155)/100,"")</f>
        <v/>
      </c>
      <c r="AM155" s="49" t="str">
        <f aca="false">IF(AD155=1,IF(G155&gt;0,IF($H$3="US",0.1/AF155,(0.1*37)/AF155),0.1),"")</f>
        <v/>
      </c>
      <c r="AN155" s="49" t="str">
        <f aca="false">IF(AD155=1,SQRT(AK155*AK155+AL155*AL155+AM155*AM155),"")</f>
        <v/>
      </c>
      <c r="AO155" s="55"/>
    </row>
    <row r="156" customFormat="false" ht="19.35" hidden="false" customHeight="false" outlineLevel="0" collapsed="false">
      <c r="A156" s="26"/>
      <c r="B156" s="26"/>
      <c r="C156" s="27"/>
      <c r="D156" s="28"/>
      <c r="E156" s="27"/>
      <c r="F156" s="28"/>
      <c r="G156" s="29" t="str">
        <f aca="false">IF(OR(ISBLANK(C156),ISBLANK(D156),ISBLANK(E156),ISBLANK(F156)),"",(E156+F156)-(C156+D156))</f>
        <v/>
      </c>
      <c r="H156" s="30"/>
      <c r="I156" s="31"/>
      <c r="J156" s="32" t="n">
        <f aca="false">IF(N156="SST",0.314473,IF(N156="SLT",0.031243,IF(N156="LST",0.124228,IF(N156="LLT",0.010189,IF(N156="LST-OO",0.074671,IF(N156="LLT-OO",0.011965,IF(N156="LMT-OO",0.013497,IF(N156="HST",7.2954,IF(N156="HLT",0.60795)))))))))</f>
        <v>0</v>
      </c>
      <c r="K156" s="32" t="n">
        <f aca="false">IF(N156="SST",0.260619,IF(N156="SLT",0.02188,IF(N156="LST",0.040676,IF(N156="LLT",0.003372,IF(N156="LST-OO",0.037557,IF(N156="LLT-OO",0.002079,IF(N156="LMT-OO",0.012499,IF(N156="HST",0.004293,IF(N156="HLT",0.0003578)))))))))</f>
        <v>0</v>
      </c>
      <c r="L156" s="29" t="n">
        <f aca="false">IF(N156="SST",0.087,IF(N156="SLT",0.087,IF(N156="LST",0.12,IF(N156="LLT",0.12,IF(N156="LST-OO",0.12,IF(N156="LLT-OO",0.12,IF(N156="LMT-OO",0.12,IF(N156="HST",0.07,IF(N156="HLT",0.07)))))))))</f>
        <v>0</v>
      </c>
      <c r="M156" s="33" t="str">
        <f aca="false">IF(ISBLANK(N156),"",IF(N156="HST",J156+K156*((I156+H156)/2),IF(N156="HLT",J156+K156*((I156+H156)/2),J156+K156*LN((I156+H156)/2))))</f>
        <v/>
      </c>
      <c r="N156" s="31"/>
      <c r="O156" s="31"/>
      <c r="P156" s="34" t="n">
        <f aca="false">IF($H$3="US",IF(LEFT(N156,1)="S",IF(O156&lt;=4000,1,IF(O156&gt;4000,0.79+(6*O156/100000))),IF(LEFT(N156,1)="L",IF(O156&lt;=200,1,IF(O156&gt;200,1.005+(4.5526*O156/100000))),IF(LEFT(N156,1)="H",1))),IF($H$3="SI",IF(LEFT(N156,1)="S",IF(O156&lt;=1219.51,1,IF(O156&gt;1219.51,0.79+(6*(O156*3.28)/100000))),IF(LEFT(N156,1)="L",IF(O156&lt;=60.98,1,IF(O156&gt;60.98,1.005+(4.5526*(O156*3.28)/100000))),IF(LEFT(N156,1)="H",1)))))</f>
        <v>0</v>
      </c>
      <c r="Q156" s="35"/>
      <c r="R156" s="36" t="str">
        <f aca="false">IF(AF156&lt;0,0,IF($AD156=0,"Review",IF($H$3="US",(($H156-$I156-0.066667*($G156))/($G156*$M156)-($L156*$Q156))*$P156,(($H156-$I156-0.066667*($G156))/($G156*$M156)-($L156/8.696*$Q156))*$P156*37)))</f>
        <v>Review</v>
      </c>
      <c r="S156" s="37" t="str">
        <f aca="false">IF(R156="Review","",IF(R156=0,"",(SQRT(SUMSQ((5),(100*1.4/(H156-I156)),(100*IF($E$3="US",0.1,0.1*37)/R156)))/100)*R156))</f>
        <v/>
      </c>
      <c r="T156" s="38" t="str">
        <f aca="false">IF(R156="Review","",IF(R156=0,"",S156/R156))</f>
        <v/>
      </c>
      <c r="U156" s="39" t="n">
        <v>0.1814</v>
      </c>
      <c r="V156" s="40" t="n">
        <v>0.00096</v>
      </c>
      <c r="W156" s="41" t="e">
        <f aca="false">U156*G156</f>
        <v>#VALUE!</v>
      </c>
      <c r="X156" s="41" t="e">
        <f aca="false">EXP(-W156)</f>
        <v>#VALUE!</v>
      </c>
      <c r="Y156" s="41" t="e">
        <f aca="false">1-X156</f>
        <v>#VALUE!</v>
      </c>
      <c r="Z156" s="41" t="e">
        <f aca="false">1-(Y156/W156)</f>
        <v>#VALUE!</v>
      </c>
      <c r="AA156" s="41" t="e">
        <f aca="false">(R156*U156*V156)/Z156</f>
        <v>#VALUE!</v>
      </c>
      <c r="AB156" s="40" t="n">
        <v>0.01887</v>
      </c>
      <c r="AC156" s="42" t="s">
        <v>50</v>
      </c>
      <c r="AD156" s="43" t="b">
        <f aca="false">AND(NOT(ISBLANK(D156)),NOT(ISBLANK(F156)),NOT(ISBLANK(H156)),NOT(ISBLANK(I156)),NOT(ISBLANK(O156)),NOT(ISBLANK(Q156)),Q156&gt;=0,O156&gt;=0,H156&gt;=0,I156&gt;=0,G156&gt;0)</f>
        <v>0</v>
      </c>
      <c r="AE156" s="42" t="s">
        <v>51</v>
      </c>
      <c r="AF156" s="44" t="str">
        <f aca="false">IF($AD156=0,"Review",IF($H$3="US",(($H156-$I156-0.066667*($G156))/($G156*$M156)-($L156*$Q156))*$P156,(($H156-$I156-0.066667*($G156))/($G156*$M156)-($L156/8.696*$Q156))*$P156*37))</f>
        <v>Review</v>
      </c>
      <c r="AG156" s="45" t="str">
        <f aca="false">IF($AD156=0,"Review",IF($H$3="US",AA156/AB156*0.105*37,AA156/AB156))</f>
        <v>Review</v>
      </c>
      <c r="AH156" s="46" t="str">
        <f aca="false">IF($AD156=0,"",IF($H$3="US",AG156/60/60,AG156/24/60/60))</f>
        <v/>
      </c>
      <c r="AI156" s="47" t="str">
        <f aca="false">IF($AD156=0,"",IF($H$3="US",AA156/AB156*37/24/60/60,AA156/AB156/24/60/60))</f>
        <v/>
      </c>
      <c r="AJ156" s="48" t="str">
        <f aca="false">IF(AD156=0,"",IF(AF156=0,"",S156/R156))</f>
        <v/>
      </c>
      <c r="AK156" s="49" t="str">
        <f aca="false">IF(AD156=1,5%,"")</f>
        <v/>
      </c>
      <c r="AL156" s="49" t="str">
        <f aca="false">IF(AD156=1,(100*1.4)/(H156-I156)/100,"")</f>
        <v/>
      </c>
      <c r="AM156" s="49" t="str">
        <f aca="false">IF(AD156=1,IF(G156&gt;0,IF($H$3="US",0.1/AF156,(0.1*37)/AF156),0.1),"")</f>
        <v/>
      </c>
      <c r="AN156" s="49" t="str">
        <f aca="false">IF(AD156=1,SQRT(AK156*AK156+AL156*AL156+AM156*AM156),"")</f>
        <v/>
      </c>
      <c r="AO156" s="55"/>
    </row>
    <row r="157" customFormat="false" ht="19.35" hidden="false" customHeight="false" outlineLevel="0" collapsed="false">
      <c r="A157" s="26"/>
      <c r="B157" s="26"/>
      <c r="C157" s="27"/>
      <c r="D157" s="28"/>
      <c r="E157" s="27"/>
      <c r="F157" s="28"/>
      <c r="G157" s="29" t="str">
        <f aca="false">IF(OR(ISBLANK(C157),ISBLANK(D157),ISBLANK(E157),ISBLANK(F157)),"",(E157+F157)-(C157+D157))</f>
        <v/>
      </c>
      <c r="H157" s="30"/>
      <c r="I157" s="31"/>
      <c r="J157" s="32" t="n">
        <f aca="false">IF(N157="SST",0.314473,IF(N157="SLT",0.031243,IF(N157="LST",0.124228,IF(N157="LLT",0.010189,IF(N157="LST-OO",0.074671,IF(N157="LLT-OO",0.011965,IF(N157="LMT-OO",0.013497,IF(N157="HST",7.2954,IF(N157="HLT",0.60795)))))))))</f>
        <v>0</v>
      </c>
      <c r="K157" s="32" t="n">
        <f aca="false">IF(N157="SST",0.260619,IF(N157="SLT",0.02188,IF(N157="LST",0.040676,IF(N157="LLT",0.003372,IF(N157="LST-OO",0.037557,IF(N157="LLT-OO",0.002079,IF(N157="LMT-OO",0.012499,IF(N157="HST",0.004293,IF(N157="HLT",0.0003578)))))))))</f>
        <v>0</v>
      </c>
      <c r="L157" s="29" t="n">
        <f aca="false">IF(N157="SST",0.087,IF(N157="SLT",0.087,IF(N157="LST",0.12,IF(N157="LLT",0.12,IF(N157="LST-OO",0.12,IF(N157="LLT-OO",0.12,IF(N157="LMT-OO",0.12,IF(N157="HST",0.07,IF(N157="HLT",0.07)))))))))</f>
        <v>0</v>
      </c>
      <c r="M157" s="33" t="str">
        <f aca="false">IF(ISBLANK(N157),"",IF(N157="HST",J157+K157*((I157+H157)/2),IF(N157="HLT",J157+K157*((I157+H157)/2),J157+K157*LN((I157+H157)/2))))</f>
        <v/>
      </c>
      <c r="N157" s="31"/>
      <c r="O157" s="31"/>
      <c r="P157" s="34" t="n">
        <f aca="false">IF($H$3="US",IF(LEFT(N157,1)="S",IF(O157&lt;=4000,1,IF(O157&gt;4000,0.79+(6*O157/100000))),IF(LEFT(N157,1)="L",IF(O157&lt;=200,1,IF(O157&gt;200,1.005+(4.5526*O157/100000))),IF(LEFT(N157,1)="H",1))),IF($H$3="SI",IF(LEFT(N157,1)="S",IF(O157&lt;=1219.51,1,IF(O157&gt;1219.51,0.79+(6*(O157*3.28)/100000))),IF(LEFT(N157,1)="L",IF(O157&lt;=60.98,1,IF(O157&gt;60.98,1.005+(4.5526*(O157*3.28)/100000))),IF(LEFT(N157,1)="H",1)))))</f>
        <v>0</v>
      </c>
      <c r="Q157" s="35"/>
      <c r="R157" s="36" t="str">
        <f aca="false">IF(AF157&lt;0,0,IF($AD157=0,"Review",IF($H$3="US",(($H157-$I157-0.066667*($G157))/($G157*$M157)-($L157*$Q157))*$P157,(($H157-$I157-0.066667*($G157))/($G157*$M157)-($L157/8.696*$Q157))*$P157*37)))</f>
        <v>Review</v>
      </c>
      <c r="S157" s="37" t="str">
        <f aca="false">IF(R157="Review","",IF(R157=0,"",(SQRT(SUMSQ((5),(100*1.4/(H157-I157)),(100*IF($E$3="US",0.1,0.1*37)/R157)))/100)*R157))</f>
        <v/>
      </c>
      <c r="T157" s="38" t="str">
        <f aca="false">IF(R157="Review","",IF(R157=0,"",S157/R157))</f>
        <v/>
      </c>
      <c r="U157" s="39" t="n">
        <v>0.1814</v>
      </c>
      <c r="V157" s="40" t="n">
        <v>0.00096</v>
      </c>
      <c r="W157" s="41" t="e">
        <f aca="false">U157*G157</f>
        <v>#VALUE!</v>
      </c>
      <c r="X157" s="41" t="e">
        <f aca="false">EXP(-W157)</f>
        <v>#VALUE!</v>
      </c>
      <c r="Y157" s="41" t="e">
        <f aca="false">1-X157</f>
        <v>#VALUE!</v>
      </c>
      <c r="Z157" s="41" t="e">
        <f aca="false">1-(Y157/W157)</f>
        <v>#VALUE!</v>
      </c>
      <c r="AA157" s="41" t="e">
        <f aca="false">(R157*U157*V157)/Z157</f>
        <v>#VALUE!</v>
      </c>
      <c r="AB157" s="40" t="n">
        <v>0.01887</v>
      </c>
      <c r="AC157" s="42" t="s">
        <v>50</v>
      </c>
      <c r="AD157" s="43" t="b">
        <f aca="false">AND(NOT(ISBLANK(D157)),NOT(ISBLANK(F157)),NOT(ISBLANK(H157)),NOT(ISBLANK(I157)),NOT(ISBLANK(O157)),NOT(ISBLANK(Q157)),Q157&gt;=0,O157&gt;=0,H157&gt;=0,I157&gt;=0,G157&gt;0)</f>
        <v>0</v>
      </c>
      <c r="AE157" s="42" t="s">
        <v>51</v>
      </c>
      <c r="AF157" s="44" t="str">
        <f aca="false">IF($AD157=0,"Review",IF($H$3="US",(($H157-$I157-0.066667*($G157))/($G157*$M157)-($L157*$Q157))*$P157,(($H157-$I157-0.066667*($G157))/($G157*$M157)-($L157/8.696*$Q157))*$P157*37))</f>
        <v>Review</v>
      </c>
      <c r="AG157" s="45" t="str">
        <f aca="false">IF($AD157=0,"Review",IF($H$3="US",AA157/AB157*0.105*37,AA157/AB157))</f>
        <v>Review</v>
      </c>
      <c r="AH157" s="46" t="str">
        <f aca="false">IF($AD157=0,"",IF($H$3="US",AG157/60/60,AG157/24/60/60))</f>
        <v/>
      </c>
      <c r="AI157" s="47" t="str">
        <f aca="false">IF($AD157=0,"",IF($H$3="US",AA157/AB157*37/24/60/60,AA157/AB157/24/60/60))</f>
        <v/>
      </c>
      <c r="AJ157" s="48" t="str">
        <f aca="false">IF(AD157=0,"",IF(AF157=0,"",S157/R157))</f>
        <v/>
      </c>
      <c r="AK157" s="49" t="str">
        <f aca="false">IF(AD157=1,5%,"")</f>
        <v/>
      </c>
      <c r="AL157" s="49" t="str">
        <f aca="false">IF(AD157=1,(100*1.4)/(H157-I157)/100,"")</f>
        <v/>
      </c>
      <c r="AM157" s="49" t="str">
        <f aca="false">IF(AD157=1,IF(G157&gt;0,IF($H$3="US",0.1/AF157,(0.1*37)/AF157),0.1),"")</f>
        <v/>
      </c>
      <c r="AN157" s="49" t="str">
        <f aca="false">IF(AD157=1,SQRT(AK157*AK157+AL157*AL157+AM157*AM157),"")</f>
        <v/>
      </c>
      <c r="AO157" s="55"/>
    </row>
    <row r="158" customFormat="false" ht="19.35" hidden="false" customHeight="false" outlineLevel="0" collapsed="false">
      <c r="A158" s="26"/>
      <c r="B158" s="26"/>
      <c r="C158" s="27"/>
      <c r="D158" s="28"/>
      <c r="E158" s="27"/>
      <c r="F158" s="28"/>
      <c r="G158" s="29" t="str">
        <f aca="false">IF(OR(ISBLANK(C158),ISBLANK(D158),ISBLANK(E158),ISBLANK(F158)),"",(E158+F158)-(C158+D158))</f>
        <v/>
      </c>
      <c r="H158" s="30"/>
      <c r="I158" s="31"/>
      <c r="J158" s="32" t="n">
        <f aca="false">IF(N158="SST",0.314473,IF(N158="SLT",0.031243,IF(N158="LST",0.124228,IF(N158="LLT",0.010189,IF(N158="LST-OO",0.074671,IF(N158="LLT-OO",0.011965,IF(N158="LMT-OO",0.013497,IF(N158="HST",7.2954,IF(N158="HLT",0.60795)))))))))</f>
        <v>0</v>
      </c>
      <c r="K158" s="32" t="n">
        <f aca="false">IF(N158="SST",0.260619,IF(N158="SLT",0.02188,IF(N158="LST",0.040676,IF(N158="LLT",0.003372,IF(N158="LST-OO",0.037557,IF(N158="LLT-OO",0.002079,IF(N158="LMT-OO",0.012499,IF(N158="HST",0.004293,IF(N158="HLT",0.0003578)))))))))</f>
        <v>0</v>
      </c>
      <c r="L158" s="29" t="n">
        <f aca="false">IF(N158="SST",0.087,IF(N158="SLT",0.087,IF(N158="LST",0.12,IF(N158="LLT",0.12,IF(N158="LST-OO",0.12,IF(N158="LLT-OO",0.12,IF(N158="LMT-OO",0.12,IF(N158="HST",0.07,IF(N158="HLT",0.07)))))))))</f>
        <v>0</v>
      </c>
      <c r="M158" s="33" t="str">
        <f aca="false">IF(ISBLANK(N158),"",IF(N158="HST",J158+K158*((I158+H158)/2),IF(N158="HLT",J158+K158*((I158+H158)/2),J158+K158*LN((I158+H158)/2))))</f>
        <v/>
      </c>
      <c r="N158" s="31"/>
      <c r="O158" s="31"/>
      <c r="P158" s="34" t="n">
        <f aca="false">IF($H$3="US",IF(LEFT(N158,1)="S",IF(O158&lt;=4000,1,IF(O158&gt;4000,0.79+(6*O158/100000))),IF(LEFT(N158,1)="L",IF(O158&lt;=200,1,IF(O158&gt;200,1.005+(4.5526*O158/100000))),IF(LEFT(N158,1)="H",1))),IF($H$3="SI",IF(LEFT(N158,1)="S",IF(O158&lt;=1219.51,1,IF(O158&gt;1219.51,0.79+(6*(O158*3.28)/100000))),IF(LEFT(N158,1)="L",IF(O158&lt;=60.98,1,IF(O158&gt;60.98,1.005+(4.5526*(O158*3.28)/100000))),IF(LEFT(N158,1)="H",1)))))</f>
        <v>0</v>
      </c>
      <c r="Q158" s="35"/>
      <c r="R158" s="36" t="str">
        <f aca="false">IF(AF158&lt;0,0,IF($AD158=0,"Review",IF($H$3="US",(($H158-$I158-0.066667*($G158))/($G158*$M158)-($L158*$Q158))*$P158,(($H158-$I158-0.066667*($G158))/($G158*$M158)-($L158/8.696*$Q158))*$P158*37)))</f>
        <v>Review</v>
      </c>
      <c r="S158" s="37" t="str">
        <f aca="false">IF(R158="Review","",IF(R158=0,"",(SQRT(SUMSQ((5),(100*1.4/(H158-I158)),(100*IF($E$3="US",0.1,0.1*37)/R158)))/100)*R158))</f>
        <v/>
      </c>
      <c r="T158" s="38" t="str">
        <f aca="false">IF(R158="Review","",IF(R158=0,"",S158/R158))</f>
        <v/>
      </c>
      <c r="U158" s="39" t="n">
        <v>0.1814</v>
      </c>
      <c r="V158" s="40" t="n">
        <v>0.00096</v>
      </c>
      <c r="W158" s="41" t="e">
        <f aca="false">U158*G158</f>
        <v>#VALUE!</v>
      </c>
      <c r="X158" s="41" t="e">
        <f aca="false">EXP(-W158)</f>
        <v>#VALUE!</v>
      </c>
      <c r="Y158" s="41" t="e">
        <f aca="false">1-X158</f>
        <v>#VALUE!</v>
      </c>
      <c r="Z158" s="41" t="e">
        <f aca="false">1-(Y158/W158)</f>
        <v>#VALUE!</v>
      </c>
      <c r="AA158" s="41" t="e">
        <f aca="false">(R158*U158*V158)/Z158</f>
        <v>#VALUE!</v>
      </c>
      <c r="AB158" s="40" t="n">
        <v>0.01887</v>
      </c>
      <c r="AC158" s="42" t="s">
        <v>50</v>
      </c>
      <c r="AD158" s="43" t="b">
        <f aca="false">AND(NOT(ISBLANK(D158)),NOT(ISBLANK(F158)),NOT(ISBLANK(H158)),NOT(ISBLANK(I158)),NOT(ISBLANK(O158)),NOT(ISBLANK(Q158)),Q158&gt;=0,O158&gt;=0,H158&gt;=0,I158&gt;=0,G158&gt;0)</f>
        <v>0</v>
      </c>
      <c r="AE158" s="42" t="s">
        <v>51</v>
      </c>
      <c r="AF158" s="44" t="str">
        <f aca="false">IF($AD158=0,"Review",IF($H$3="US",(($H158-$I158-0.066667*($G158))/($G158*$M158)-($L158*$Q158))*$P158,(($H158-$I158-0.066667*($G158))/($G158*$M158)-($L158/8.696*$Q158))*$P158*37))</f>
        <v>Review</v>
      </c>
      <c r="AG158" s="45" t="str">
        <f aca="false">IF($AD158=0,"Review",IF($H$3="US",AA158/AB158*0.105*37,AA158/AB158))</f>
        <v>Review</v>
      </c>
      <c r="AH158" s="46" t="str">
        <f aca="false">IF($AD158=0,"",IF($H$3="US",AG158/60/60,AG158/24/60/60))</f>
        <v/>
      </c>
      <c r="AI158" s="47" t="str">
        <f aca="false">IF($AD158=0,"",IF($H$3="US",AA158/AB158*37/24/60/60,AA158/AB158/24/60/60))</f>
        <v/>
      </c>
      <c r="AJ158" s="48" t="str">
        <f aca="false">IF(AD158=0,"",IF(AF158=0,"",S158/R158))</f>
        <v/>
      </c>
      <c r="AK158" s="49" t="str">
        <f aca="false">IF(AD158=1,5%,"")</f>
        <v/>
      </c>
      <c r="AL158" s="49" t="str">
        <f aca="false">IF(AD158=1,(100*1.4)/(H158-I158)/100,"")</f>
        <v/>
      </c>
      <c r="AM158" s="49" t="str">
        <f aca="false">IF(AD158=1,IF(G158&gt;0,IF($H$3="US",0.1/AF158,(0.1*37)/AF158),0.1),"")</f>
        <v/>
      </c>
      <c r="AN158" s="49" t="str">
        <f aca="false">IF(AD158=1,SQRT(AK158*AK158+AL158*AL158+AM158*AM158),"")</f>
        <v/>
      </c>
      <c r="AO158" s="55"/>
    </row>
    <row r="159" customFormat="false" ht="19.35" hidden="false" customHeight="false" outlineLevel="0" collapsed="false">
      <c r="A159" s="26"/>
      <c r="B159" s="26"/>
      <c r="C159" s="27"/>
      <c r="D159" s="28"/>
      <c r="E159" s="27"/>
      <c r="F159" s="28"/>
      <c r="G159" s="29" t="str">
        <f aca="false">IF(OR(ISBLANK(C159),ISBLANK(D159),ISBLANK(E159),ISBLANK(F159)),"",(E159+F159)-(C159+D159))</f>
        <v/>
      </c>
      <c r="H159" s="30"/>
      <c r="I159" s="31"/>
      <c r="J159" s="32" t="n">
        <f aca="false">IF(N159="SST",0.314473,IF(N159="SLT",0.031243,IF(N159="LST",0.124228,IF(N159="LLT",0.010189,IF(N159="LST-OO",0.074671,IF(N159="LLT-OO",0.011965,IF(N159="LMT-OO",0.013497,IF(N159="HST",7.2954,IF(N159="HLT",0.60795)))))))))</f>
        <v>0</v>
      </c>
      <c r="K159" s="32" t="n">
        <f aca="false">IF(N159="SST",0.260619,IF(N159="SLT",0.02188,IF(N159="LST",0.040676,IF(N159="LLT",0.003372,IF(N159="LST-OO",0.037557,IF(N159="LLT-OO",0.002079,IF(N159="LMT-OO",0.012499,IF(N159="HST",0.004293,IF(N159="HLT",0.0003578)))))))))</f>
        <v>0</v>
      </c>
      <c r="L159" s="29" t="n">
        <f aca="false">IF(N159="SST",0.087,IF(N159="SLT",0.087,IF(N159="LST",0.12,IF(N159="LLT",0.12,IF(N159="LST-OO",0.12,IF(N159="LLT-OO",0.12,IF(N159="LMT-OO",0.12,IF(N159="HST",0.07,IF(N159="HLT",0.07)))))))))</f>
        <v>0</v>
      </c>
      <c r="M159" s="33" t="str">
        <f aca="false">IF(ISBLANK(N159),"",IF(N159="HST",J159+K159*((I159+H159)/2),IF(N159="HLT",J159+K159*((I159+H159)/2),J159+K159*LN((I159+H159)/2))))</f>
        <v/>
      </c>
      <c r="N159" s="31"/>
      <c r="O159" s="31"/>
      <c r="P159" s="34" t="n">
        <f aca="false">IF($H$3="US",IF(LEFT(N159,1)="S",IF(O159&lt;=4000,1,IF(O159&gt;4000,0.79+(6*O159/100000))),IF(LEFT(N159,1)="L",IF(O159&lt;=200,1,IF(O159&gt;200,1.005+(4.5526*O159/100000))),IF(LEFT(N159,1)="H",1))),IF($H$3="SI",IF(LEFT(N159,1)="S",IF(O159&lt;=1219.51,1,IF(O159&gt;1219.51,0.79+(6*(O159*3.28)/100000))),IF(LEFT(N159,1)="L",IF(O159&lt;=60.98,1,IF(O159&gt;60.98,1.005+(4.5526*(O159*3.28)/100000))),IF(LEFT(N159,1)="H",1)))))</f>
        <v>0</v>
      </c>
      <c r="Q159" s="35"/>
      <c r="R159" s="36" t="str">
        <f aca="false">IF(AF159&lt;0,0,IF($AD159=0,"Review",IF($H$3="US",(($H159-$I159-0.066667*($G159))/($G159*$M159)-($L159*$Q159))*$P159,(($H159-$I159-0.066667*($G159))/($G159*$M159)-($L159/8.696*$Q159))*$P159*37)))</f>
        <v>Review</v>
      </c>
      <c r="S159" s="37" t="str">
        <f aca="false">IF(R159="Review","",IF(R159=0,"",(SQRT(SUMSQ((5),(100*1.4/(H159-I159)),(100*IF($E$3="US",0.1,0.1*37)/R159)))/100)*R159))</f>
        <v/>
      </c>
      <c r="T159" s="38" t="str">
        <f aca="false">IF(R159="Review","",IF(R159=0,"",S159/R159))</f>
        <v/>
      </c>
      <c r="U159" s="39" t="n">
        <v>0.1814</v>
      </c>
      <c r="V159" s="40" t="n">
        <v>0.00096</v>
      </c>
      <c r="W159" s="41" t="e">
        <f aca="false">U159*G159</f>
        <v>#VALUE!</v>
      </c>
      <c r="X159" s="41" t="e">
        <f aca="false">EXP(-W159)</f>
        <v>#VALUE!</v>
      </c>
      <c r="Y159" s="41" t="e">
        <f aca="false">1-X159</f>
        <v>#VALUE!</v>
      </c>
      <c r="Z159" s="41" t="e">
        <f aca="false">1-(Y159/W159)</f>
        <v>#VALUE!</v>
      </c>
      <c r="AA159" s="41" t="e">
        <f aca="false">(R159*U159*V159)/Z159</f>
        <v>#VALUE!</v>
      </c>
      <c r="AB159" s="40" t="n">
        <v>0.01887</v>
      </c>
      <c r="AC159" s="42" t="s">
        <v>50</v>
      </c>
      <c r="AD159" s="43" t="b">
        <f aca="false">AND(NOT(ISBLANK(D159)),NOT(ISBLANK(F159)),NOT(ISBLANK(H159)),NOT(ISBLANK(I159)),NOT(ISBLANK(O159)),NOT(ISBLANK(Q159)),Q159&gt;=0,O159&gt;=0,H159&gt;=0,I159&gt;=0,G159&gt;0)</f>
        <v>0</v>
      </c>
      <c r="AE159" s="42" t="s">
        <v>51</v>
      </c>
      <c r="AF159" s="44" t="str">
        <f aca="false">IF($AD159=0,"Review",IF($H$3="US",(($H159-$I159-0.066667*($G159))/($G159*$M159)-($L159*$Q159))*$P159,(($H159-$I159-0.066667*($G159))/($G159*$M159)-($L159/8.696*$Q159))*$P159*37))</f>
        <v>Review</v>
      </c>
      <c r="AG159" s="45" t="str">
        <f aca="false">IF($AD159=0,"Review",IF($H$3="US",AA159/AB159*0.105*37,AA159/AB159))</f>
        <v>Review</v>
      </c>
      <c r="AH159" s="46" t="str">
        <f aca="false">IF($AD159=0,"",IF($H$3="US",AG159/60/60,AG159/24/60/60))</f>
        <v/>
      </c>
      <c r="AI159" s="47" t="str">
        <f aca="false">IF($AD159=0,"",IF($H$3="US",AA159/AB159*37/24/60/60,AA159/AB159/24/60/60))</f>
        <v/>
      </c>
      <c r="AJ159" s="48" t="str">
        <f aca="false">IF(AD159=0,"",IF(AF159=0,"",S159/R159))</f>
        <v/>
      </c>
      <c r="AK159" s="49" t="str">
        <f aca="false">IF(AD159=1,5%,"")</f>
        <v/>
      </c>
      <c r="AL159" s="49" t="str">
        <f aca="false">IF(AD159=1,(100*1.4)/(H159-I159)/100,"")</f>
        <v/>
      </c>
      <c r="AM159" s="49" t="str">
        <f aca="false">IF(AD159=1,IF(G159&gt;0,IF($H$3="US",0.1/AF159,(0.1*37)/AF159),0.1),"")</f>
        <v/>
      </c>
      <c r="AN159" s="49" t="str">
        <f aca="false">IF(AD159=1,SQRT(AK159*AK159+AL159*AL159+AM159*AM159),"")</f>
        <v/>
      </c>
      <c r="AO159" s="55"/>
    </row>
    <row r="160" customFormat="false" ht="19.35" hidden="false" customHeight="false" outlineLevel="0" collapsed="false">
      <c r="A160" s="26"/>
      <c r="B160" s="26"/>
      <c r="C160" s="27"/>
      <c r="D160" s="28"/>
      <c r="E160" s="27"/>
      <c r="F160" s="28"/>
      <c r="G160" s="29" t="str">
        <f aca="false">IF(OR(ISBLANK(C160),ISBLANK(D160),ISBLANK(E160),ISBLANK(F160)),"",(E160+F160)-(C160+D160))</f>
        <v/>
      </c>
      <c r="H160" s="30"/>
      <c r="I160" s="31"/>
      <c r="J160" s="32" t="n">
        <f aca="false">IF(N160="SST",0.314473,IF(N160="SLT",0.031243,IF(N160="LST",0.124228,IF(N160="LLT",0.010189,IF(N160="LST-OO",0.074671,IF(N160="LLT-OO",0.011965,IF(N160="LMT-OO",0.013497,IF(N160="HST",7.2954,IF(N160="HLT",0.60795)))))))))</f>
        <v>0</v>
      </c>
      <c r="K160" s="32" t="n">
        <f aca="false">IF(N160="SST",0.260619,IF(N160="SLT",0.02188,IF(N160="LST",0.040676,IF(N160="LLT",0.003372,IF(N160="LST-OO",0.037557,IF(N160="LLT-OO",0.002079,IF(N160="LMT-OO",0.012499,IF(N160="HST",0.004293,IF(N160="HLT",0.0003578)))))))))</f>
        <v>0</v>
      </c>
      <c r="L160" s="29" t="n">
        <f aca="false">IF(N160="SST",0.087,IF(N160="SLT",0.087,IF(N160="LST",0.12,IF(N160="LLT",0.12,IF(N160="LST-OO",0.12,IF(N160="LLT-OO",0.12,IF(N160="LMT-OO",0.12,IF(N160="HST",0.07,IF(N160="HLT",0.07)))))))))</f>
        <v>0</v>
      </c>
      <c r="M160" s="33" t="str">
        <f aca="false">IF(ISBLANK(N160),"",IF(N160="HST",J160+K160*((I160+H160)/2),IF(N160="HLT",J160+K160*((I160+H160)/2),J160+K160*LN((I160+H160)/2))))</f>
        <v/>
      </c>
      <c r="N160" s="31"/>
      <c r="O160" s="31"/>
      <c r="P160" s="34" t="n">
        <f aca="false">IF($H$3="US",IF(LEFT(N160,1)="S",IF(O160&lt;=4000,1,IF(O160&gt;4000,0.79+(6*O160/100000))),IF(LEFT(N160,1)="L",IF(O160&lt;=200,1,IF(O160&gt;200,1.005+(4.5526*O160/100000))),IF(LEFT(N160,1)="H",1))),IF($H$3="SI",IF(LEFT(N160,1)="S",IF(O160&lt;=1219.51,1,IF(O160&gt;1219.51,0.79+(6*(O160*3.28)/100000))),IF(LEFT(N160,1)="L",IF(O160&lt;=60.98,1,IF(O160&gt;60.98,1.005+(4.5526*(O160*3.28)/100000))),IF(LEFT(N160,1)="H",1)))))</f>
        <v>0</v>
      </c>
      <c r="Q160" s="35"/>
      <c r="R160" s="36" t="str">
        <f aca="false">IF(AF160&lt;0,0,IF($AD160=0,"Review",IF($H$3="US",(($H160-$I160-0.066667*($G160))/($G160*$M160)-($L160*$Q160))*$P160,(($H160-$I160-0.066667*($G160))/($G160*$M160)-($L160/8.696*$Q160))*$P160*37)))</f>
        <v>Review</v>
      </c>
      <c r="S160" s="37" t="str">
        <f aca="false">IF(R160="Review","",IF(R160=0,"",(SQRT(SUMSQ((5),(100*1.4/(H160-I160)),(100*IF($E$3="US",0.1,0.1*37)/R160)))/100)*R160))</f>
        <v/>
      </c>
      <c r="T160" s="38" t="str">
        <f aca="false">IF(R160="Review","",IF(R160=0,"",S160/R160))</f>
        <v/>
      </c>
      <c r="U160" s="39" t="n">
        <v>0.1814</v>
      </c>
      <c r="V160" s="40" t="n">
        <v>0.00096</v>
      </c>
      <c r="W160" s="41" t="e">
        <f aca="false">U160*G160</f>
        <v>#VALUE!</v>
      </c>
      <c r="X160" s="41" t="e">
        <f aca="false">EXP(-W160)</f>
        <v>#VALUE!</v>
      </c>
      <c r="Y160" s="41" t="e">
        <f aca="false">1-X160</f>
        <v>#VALUE!</v>
      </c>
      <c r="Z160" s="41" t="e">
        <f aca="false">1-(Y160/W160)</f>
        <v>#VALUE!</v>
      </c>
      <c r="AA160" s="41" t="e">
        <f aca="false">(R160*U160*V160)/Z160</f>
        <v>#VALUE!</v>
      </c>
      <c r="AB160" s="40" t="n">
        <v>0.01887</v>
      </c>
      <c r="AC160" s="42" t="s">
        <v>50</v>
      </c>
      <c r="AD160" s="43" t="b">
        <f aca="false">AND(NOT(ISBLANK(D160)),NOT(ISBLANK(F160)),NOT(ISBLANK(H160)),NOT(ISBLANK(I160)),NOT(ISBLANK(O160)),NOT(ISBLANK(Q160)),Q160&gt;=0,O160&gt;=0,H160&gt;=0,I160&gt;=0,G160&gt;0)</f>
        <v>0</v>
      </c>
      <c r="AE160" s="42" t="s">
        <v>51</v>
      </c>
      <c r="AF160" s="44" t="str">
        <f aca="false">IF($AD160=0,"Review",IF($H$3="US",(($H160-$I160-0.066667*($G160))/($G160*$M160)-($L160*$Q160))*$P160,(($H160-$I160-0.066667*($G160))/($G160*$M160)-($L160/8.696*$Q160))*$P160*37))</f>
        <v>Review</v>
      </c>
      <c r="AG160" s="45" t="str">
        <f aca="false">IF($AD160=0,"Review",IF($H$3="US",AA160/AB160*0.105*37,AA160/AB160))</f>
        <v>Review</v>
      </c>
      <c r="AH160" s="46" t="str">
        <f aca="false">IF($AD160=0,"",IF($H$3="US",AG160/60/60,AG160/24/60/60))</f>
        <v/>
      </c>
      <c r="AI160" s="47" t="str">
        <f aca="false">IF($AD160=0,"",IF($H$3="US",AA160/AB160*37/24/60/60,AA160/AB160/24/60/60))</f>
        <v/>
      </c>
      <c r="AJ160" s="48" t="str">
        <f aca="false">IF(AD160=0,"",IF(AF160=0,"",S160/R160))</f>
        <v/>
      </c>
      <c r="AK160" s="49" t="str">
        <f aca="false">IF(AD160=1,5%,"")</f>
        <v/>
      </c>
      <c r="AL160" s="49" t="str">
        <f aca="false">IF(AD160=1,(100*1.4)/(H160-I160)/100,"")</f>
        <v/>
      </c>
      <c r="AM160" s="49" t="str">
        <f aca="false">IF(AD160=1,IF(G160&gt;0,IF($H$3="US",0.1/AF160,(0.1*37)/AF160),0.1),"")</f>
        <v/>
      </c>
      <c r="AN160" s="49" t="str">
        <f aca="false">IF(AD160=1,SQRT(AK160*AK160+AL160*AL160+AM160*AM160),"")</f>
        <v/>
      </c>
      <c r="AO160" s="55"/>
    </row>
    <row r="161" customFormat="false" ht="19.35" hidden="false" customHeight="false" outlineLevel="0" collapsed="false">
      <c r="A161" s="26"/>
      <c r="B161" s="26"/>
      <c r="C161" s="27"/>
      <c r="D161" s="28"/>
      <c r="E161" s="27"/>
      <c r="F161" s="28"/>
      <c r="G161" s="29" t="str">
        <f aca="false">IF(OR(ISBLANK(C161),ISBLANK(D161),ISBLANK(E161),ISBLANK(F161)),"",(E161+F161)-(C161+D161))</f>
        <v/>
      </c>
      <c r="H161" s="30"/>
      <c r="I161" s="31"/>
      <c r="J161" s="32" t="n">
        <f aca="false">IF(N161="SST",0.314473,IF(N161="SLT",0.031243,IF(N161="LST",0.124228,IF(N161="LLT",0.010189,IF(N161="LST-OO",0.074671,IF(N161="LLT-OO",0.011965,IF(N161="LMT-OO",0.013497,IF(N161="HST",7.2954,IF(N161="HLT",0.60795)))))))))</f>
        <v>0</v>
      </c>
      <c r="K161" s="32" t="n">
        <f aca="false">IF(N161="SST",0.260619,IF(N161="SLT",0.02188,IF(N161="LST",0.040676,IF(N161="LLT",0.003372,IF(N161="LST-OO",0.037557,IF(N161="LLT-OO",0.002079,IF(N161="LMT-OO",0.012499,IF(N161="HST",0.004293,IF(N161="HLT",0.0003578)))))))))</f>
        <v>0</v>
      </c>
      <c r="L161" s="29" t="n">
        <f aca="false">IF(N161="SST",0.087,IF(N161="SLT",0.087,IF(N161="LST",0.12,IF(N161="LLT",0.12,IF(N161="LST-OO",0.12,IF(N161="LLT-OO",0.12,IF(N161="LMT-OO",0.12,IF(N161="HST",0.07,IF(N161="HLT",0.07)))))))))</f>
        <v>0</v>
      </c>
      <c r="M161" s="33" t="str">
        <f aca="false">IF(ISBLANK(N161),"",IF(N161="HST",J161+K161*((I161+H161)/2),IF(N161="HLT",J161+K161*((I161+H161)/2),J161+K161*LN((I161+H161)/2))))</f>
        <v/>
      </c>
      <c r="N161" s="31"/>
      <c r="O161" s="31"/>
      <c r="P161" s="34" t="n">
        <f aca="false">IF($H$3="US",IF(LEFT(N161,1)="S",IF(O161&lt;=4000,1,IF(O161&gt;4000,0.79+(6*O161/100000))),IF(LEFT(N161,1)="L",IF(O161&lt;=200,1,IF(O161&gt;200,1.005+(4.5526*O161/100000))),IF(LEFT(N161,1)="H",1))),IF($H$3="SI",IF(LEFT(N161,1)="S",IF(O161&lt;=1219.51,1,IF(O161&gt;1219.51,0.79+(6*(O161*3.28)/100000))),IF(LEFT(N161,1)="L",IF(O161&lt;=60.98,1,IF(O161&gt;60.98,1.005+(4.5526*(O161*3.28)/100000))),IF(LEFT(N161,1)="H",1)))))</f>
        <v>0</v>
      </c>
      <c r="Q161" s="35"/>
      <c r="R161" s="36" t="str">
        <f aca="false">IF(AF161&lt;0,0,IF($AD161=0,"Review",IF($H$3="US",(($H161-$I161-0.066667*($G161))/($G161*$M161)-($L161*$Q161))*$P161,(($H161-$I161-0.066667*($G161))/($G161*$M161)-($L161/8.696*$Q161))*$P161*37)))</f>
        <v>Review</v>
      </c>
      <c r="S161" s="37" t="str">
        <f aca="false">IF(R161="Review","",IF(R161=0,"",(SQRT(SUMSQ((5),(100*1.4/(H161-I161)),(100*IF($E$3="US",0.1,0.1*37)/R161)))/100)*R161))</f>
        <v/>
      </c>
      <c r="T161" s="38" t="str">
        <f aca="false">IF(R161="Review","",IF(R161=0,"",S161/R161))</f>
        <v/>
      </c>
      <c r="U161" s="39" t="n">
        <v>0.1814</v>
      </c>
      <c r="V161" s="40" t="n">
        <v>0.00096</v>
      </c>
      <c r="W161" s="41" t="e">
        <f aca="false">U161*G161</f>
        <v>#VALUE!</v>
      </c>
      <c r="X161" s="41" t="e">
        <f aca="false">EXP(-W161)</f>
        <v>#VALUE!</v>
      </c>
      <c r="Y161" s="41" t="e">
        <f aca="false">1-X161</f>
        <v>#VALUE!</v>
      </c>
      <c r="Z161" s="41" t="e">
        <f aca="false">1-(Y161/W161)</f>
        <v>#VALUE!</v>
      </c>
      <c r="AA161" s="41" t="e">
        <f aca="false">(R161*U161*V161)/Z161</f>
        <v>#VALUE!</v>
      </c>
      <c r="AB161" s="40" t="n">
        <v>0.01887</v>
      </c>
      <c r="AC161" s="42" t="s">
        <v>50</v>
      </c>
      <c r="AD161" s="43" t="b">
        <f aca="false">AND(NOT(ISBLANK(D161)),NOT(ISBLANK(F161)),NOT(ISBLANK(H161)),NOT(ISBLANK(I161)),NOT(ISBLANK(O161)),NOT(ISBLANK(Q161)),Q161&gt;=0,O161&gt;=0,H161&gt;=0,I161&gt;=0,G161&gt;0)</f>
        <v>0</v>
      </c>
      <c r="AE161" s="42" t="s">
        <v>51</v>
      </c>
      <c r="AF161" s="44" t="str">
        <f aca="false">IF($AD161=0,"Review",IF($H$3="US",(($H161-$I161-0.066667*($G161))/($G161*$M161)-($L161*$Q161))*$P161,(($H161-$I161-0.066667*($G161))/($G161*$M161)-($L161/8.696*$Q161))*$P161*37))</f>
        <v>Review</v>
      </c>
      <c r="AG161" s="45" t="str">
        <f aca="false">IF($AD161=0,"Review",IF($H$3="US",AA161/AB161*0.105*37,AA161/AB161))</f>
        <v>Review</v>
      </c>
      <c r="AH161" s="46" t="str">
        <f aca="false">IF($AD161=0,"",IF($H$3="US",AG161/60/60,AG161/24/60/60))</f>
        <v/>
      </c>
      <c r="AI161" s="47" t="str">
        <f aca="false">IF($AD161=0,"",IF($H$3="US",AA161/AB161*37/24/60/60,AA161/AB161/24/60/60))</f>
        <v/>
      </c>
      <c r="AJ161" s="48" t="str">
        <f aca="false">IF(AD161=0,"",IF(AF161=0,"",S161/R161))</f>
        <v/>
      </c>
      <c r="AK161" s="49" t="str">
        <f aca="false">IF(AD161=1,5%,"")</f>
        <v/>
      </c>
      <c r="AL161" s="49" t="str">
        <f aca="false">IF(AD161=1,(100*1.4)/(H161-I161)/100,"")</f>
        <v/>
      </c>
      <c r="AM161" s="49" t="str">
        <f aca="false">IF(AD161=1,IF(G161&gt;0,IF($H$3="US",0.1/AF161,(0.1*37)/AF161),0.1),"")</f>
        <v/>
      </c>
      <c r="AN161" s="49" t="str">
        <f aca="false">IF(AD161=1,SQRT(AK161*AK161+AL161*AL161+AM161*AM161),"")</f>
        <v/>
      </c>
      <c r="AO161" s="55"/>
    </row>
    <row r="162" customFormat="false" ht="19.35" hidden="false" customHeight="false" outlineLevel="0" collapsed="false">
      <c r="A162" s="26"/>
      <c r="B162" s="26"/>
      <c r="C162" s="27"/>
      <c r="D162" s="28"/>
      <c r="E162" s="27"/>
      <c r="F162" s="28"/>
      <c r="G162" s="29" t="str">
        <f aca="false">IF(OR(ISBLANK(C162),ISBLANK(D162),ISBLANK(E162),ISBLANK(F162)),"",(E162+F162)-(C162+D162))</f>
        <v/>
      </c>
      <c r="H162" s="30"/>
      <c r="I162" s="31"/>
      <c r="J162" s="32" t="n">
        <f aca="false">IF(N162="SST",0.314473,IF(N162="SLT",0.031243,IF(N162="LST",0.124228,IF(N162="LLT",0.010189,IF(N162="LST-OO",0.074671,IF(N162="LLT-OO",0.011965,IF(N162="LMT-OO",0.013497,IF(N162="HST",7.2954,IF(N162="HLT",0.60795)))))))))</f>
        <v>0</v>
      </c>
      <c r="K162" s="32" t="n">
        <f aca="false">IF(N162="SST",0.260619,IF(N162="SLT",0.02188,IF(N162="LST",0.040676,IF(N162="LLT",0.003372,IF(N162="LST-OO",0.037557,IF(N162="LLT-OO",0.002079,IF(N162="LMT-OO",0.012499,IF(N162="HST",0.004293,IF(N162="HLT",0.0003578)))))))))</f>
        <v>0</v>
      </c>
      <c r="L162" s="29" t="n">
        <f aca="false">IF(N162="SST",0.087,IF(N162="SLT",0.087,IF(N162="LST",0.12,IF(N162="LLT",0.12,IF(N162="LST-OO",0.12,IF(N162="LLT-OO",0.12,IF(N162="LMT-OO",0.12,IF(N162="HST",0.07,IF(N162="HLT",0.07)))))))))</f>
        <v>0</v>
      </c>
      <c r="M162" s="33" t="str">
        <f aca="false">IF(ISBLANK(N162),"",IF(N162="HST",J162+K162*((I162+H162)/2),IF(N162="HLT",J162+K162*((I162+H162)/2),J162+K162*LN((I162+H162)/2))))</f>
        <v/>
      </c>
      <c r="N162" s="31"/>
      <c r="O162" s="31"/>
      <c r="P162" s="34" t="n">
        <f aca="false">IF($H$3="US",IF(LEFT(N162,1)="S",IF(O162&lt;=4000,1,IF(O162&gt;4000,0.79+(6*O162/100000))),IF(LEFT(N162,1)="L",IF(O162&lt;=200,1,IF(O162&gt;200,1.005+(4.5526*O162/100000))),IF(LEFT(N162,1)="H",1))),IF($H$3="SI",IF(LEFT(N162,1)="S",IF(O162&lt;=1219.51,1,IF(O162&gt;1219.51,0.79+(6*(O162*3.28)/100000))),IF(LEFT(N162,1)="L",IF(O162&lt;=60.98,1,IF(O162&gt;60.98,1.005+(4.5526*(O162*3.28)/100000))),IF(LEFT(N162,1)="H",1)))))</f>
        <v>0</v>
      </c>
      <c r="Q162" s="35"/>
      <c r="R162" s="36" t="str">
        <f aca="false">IF(AF162&lt;0,0,IF($AD162=0,"Review",IF($H$3="US",(($H162-$I162-0.066667*($G162))/($G162*$M162)-($L162*$Q162))*$P162,(($H162-$I162-0.066667*($G162))/($G162*$M162)-($L162/8.696*$Q162))*$P162*37)))</f>
        <v>Review</v>
      </c>
      <c r="S162" s="37" t="str">
        <f aca="false">IF(R162="Review","",IF(R162=0,"",(SQRT(SUMSQ((5),(100*1.4/(H162-I162)),(100*IF($E$3="US",0.1,0.1*37)/R162)))/100)*R162))</f>
        <v/>
      </c>
      <c r="T162" s="38" t="str">
        <f aca="false">IF(R162="Review","",IF(R162=0,"",S162/R162))</f>
        <v/>
      </c>
      <c r="U162" s="39" t="n">
        <v>0.1814</v>
      </c>
      <c r="V162" s="40" t="n">
        <v>0.00096</v>
      </c>
      <c r="W162" s="41" t="e">
        <f aca="false">U162*G162</f>
        <v>#VALUE!</v>
      </c>
      <c r="X162" s="41" t="e">
        <f aca="false">EXP(-W162)</f>
        <v>#VALUE!</v>
      </c>
      <c r="Y162" s="41" t="e">
        <f aca="false">1-X162</f>
        <v>#VALUE!</v>
      </c>
      <c r="Z162" s="41" t="e">
        <f aca="false">1-(Y162/W162)</f>
        <v>#VALUE!</v>
      </c>
      <c r="AA162" s="41" t="e">
        <f aca="false">(R162*U162*V162)/Z162</f>
        <v>#VALUE!</v>
      </c>
      <c r="AB162" s="40" t="n">
        <v>0.01887</v>
      </c>
      <c r="AC162" s="42" t="s">
        <v>50</v>
      </c>
      <c r="AD162" s="43" t="b">
        <f aca="false">AND(NOT(ISBLANK(D162)),NOT(ISBLANK(F162)),NOT(ISBLANK(H162)),NOT(ISBLANK(I162)),NOT(ISBLANK(O162)),NOT(ISBLANK(Q162)),Q162&gt;=0,O162&gt;=0,H162&gt;=0,I162&gt;=0,G162&gt;0)</f>
        <v>0</v>
      </c>
      <c r="AE162" s="42" t="s">
        <v>51</v>
      </c>
      <c r="AF162" s="44" t="str">
        <f aca="false">IF($AD162=0,"Review",IF($H$3="US",(($H162-$I162-0.066667*($G162))/($G162*$M162)-($L162*$Q162))*$P162,(($H162-$I162-0.066667*($G162))/($G162*$M162)-($L162/8.696*$Q162))*$P162*37))</f>
        <v>Review</v>
      </c>
      <c r="AG162" s="45" t="str">
        <f aca="false">IF($AD162=0,"Review",IF($H$3="US",AA162/AB162*0.105*37,AA162/AB162))</f>
        <v>Review</v>
      </c>
      <c r="AH162" s="46" t="str">
        <f aca="false">IF($AD162=0,"",IF($H$3="US",AG162/60/60,AG162/24/60/60))</f>
        <v/>
      </c>
      <c r="AI162" s="47" t="str">
        <f aca="false">IF($AD162=0,"",IF($H$3="US",AA162/AB162*37/24/60/60,AA162/AB162/24/60/60))</f>
        <v/>
      </c>
      <c r="AJ162" s="48" t="str">
        <f aca="false">IF(AD162=0,"",IF(AF162=0,"",S162/R162))</f>
        <v/>
      </c>
      <c r="AK162" s="49" t="str">
        <f aca="false">IF(AD162=1,5%,"")</f>
        <v/>
      </c>
      <c r="AL162" s="49" t="str">
        <f aca="false">IF(AD162=1,(100*1.4)/(H162-I162)/100,"")</f>
        <v/>
      </c>
      <c r="AM162" s="49" t="str">
        <f aca="false">IF(AD162=1,IF(G162&gt;0,IF($H$3="US",0.1/AF162,(0.1*37)/AF162),0.1),"")</f>
        <v/>
      </c>
      <c r="AN162" s="49" t="str">
        <f aca="false">IF(AD162=1,SQRT(AK162*AK162+AL162*AL162+AM162*AM162),"")</f>
        <v/>
      </c>
      <c r="AO162" s="55"/>
    </row>
    <row r="163" customFormat="false" ht="19.35" hidden="false" customHeight="false" outlineLevel="0" collapsed="false">
      <c r="A163" s="26"/>
      <c r="B163" s="26"/>
      <c r="C163" s="27"/>
      <c r="D163" s="28"/>
      <c r="E163" s="27"/>
      <c r="F163" s="28"/>
      <c r="G163" s="29" t="str">
        <f aca="false">IF(OR(ISBLANK(C163),ISBLANK(D163),ISBLANK(E163),ISBLANK(F163)),"",(E163+F163)-(C163+D163))</f>
        <v/>
      </c>
      <c r="H163" s="30"/>
      <c r="I163" s="31"/>
      <c r="J163" s="32" t="n">
        <f aca="false">IF(N163="SST",0.314473,IF(N163="SLT",0.031243,IF(N163="LST",0.124228,IF(N163="LLT",0.010189,IF(N163="LST-OO",0.074671,IF(N163="LLT-OO",0.011965,IF(N163="LMT-OO",0.013497,IF(N163="HST",7.2954,IF(N163="HLT",0.60795)))))))))</f>
        <v>0</v>
      </c>
      <c r="K163" s="32" t="n">
        <f aca="false">IF(N163="SST",0.260619,IF(N163="SLT",0.02188,IF(N163="LST",0.040676,IF(N163="LLT",0.003372,IF(N163="LST-OO",0.037557,IF(N163="LLT-OO",0.002079,IF(N163="LMT-OO",0.012499,IF(N163="HST",0.004293,IF(N163="HLT",0.0003578)))))))))</f>
        <v>0</v>
      </c>
      <c r="L163" s="29" t="n">
        <f aca="false">IF(N163="SST",0.087,IF(N163="SLT",0.087,IF(N163="LST",0.12,IF(N163="LLT",0.12,IF(N163="LST-OO",0.12,IF(N163="LLT-OO",0.12,IF(N163="LMT-OO",0.12,IF(N163="HST",0.07,IF(N163="HLT",0.07)))))))))</f>
        <v>0</v>
      </c>
      <c r="M163" s="33" t="str">
        <f aca="false">IF(ISBLANK(N163),"",IF(N163="HST",J163+K163*((I163+H163)/2),IF(N163="HLT",J163+K163*((I163+H163)/2),J163+K163*LN((I163+H163)/2))))</f>
        <v/>
      </c>
      <c r="N163" s="31"/>
      <c r="O163" s="31"/>
      <c r="P163" s="34" t="n">
        <f aca="false">IF($H$3="US",IF(LEFT(N163,1)="S",IF(O163&lt;=4000,1,IF(O163&gt;4000,0.79+(6*O163/100000))),IF(LEFT(N163,1)="L",IF(O163&lt;=200,1,IF(O163&gt;200,1.005+(4.5526*O163/100000))),IF(LEFT(N163,1)="H",1))),IF($H$3="SI",IF(LEFT(N163,1)="S",IF(O163&lt;=1219.51,1,IF(O163&gt;1219.51,0.79+(6*(O163*3.28)/100000))),IF(LEFT(N163,1)="L",IF(O163&lt;=60.98,1,IF(O163&gt;60.98,1.005+(4.5526*(O163*3.28)/100000))),IF(LEFT(N163,1)="H",1)))))</f>
        <v>0</v>
      </c>
      <c r="Q163" s="35"/>
      <c r="R163" s="36" t="str">
        <f aca="false">IF(AF163&lt;0,0,IF($AD163=0,"Review",IF($H$3="US",(($H163-$I163-0.066667*($G163))/($G163*$M163)-($L163*$Q163))*$P163,(($H163-$I163-0.066667*($G163))/($G163*$M163)-($L163/8.696*$Q163))*$P163*37)))</f>
        <v>Review</v>
      </c>
      <c r="S163" s="37" t="str">
        <f aca="false">IF(R163="Review","",IF(R163=0,"",(SQRT(SUMSQ((5),(100*1.4/(H163-I163)),(100*IF($E$3="US",0.1,0.1*37)/R163)))/100)*R163))</f>
        <v/>
      </c>
      <c r="T163" s="38" t="str">
        <f aca="false">IF(R163="Review","",IF(R163=0,"",S163/R163))</f>
        <v/>
      </c>
      <c r="U163" s="39" t="n">
        <v>0.1814</v>
      </c>
      <c r="V163" s="40" t="n">
        <v>0.00096</v>
      </c>
      <c r="W163" s="41" t="e">
        <f aca="false">U163*G163</f>
        <v>#VALUE!</v>
      </c>
      <c r="X163" s="41" t="e">
        <f aca="false">EXP(-W163)</f>
        <v>#VALUE!</v>
      </c>
      <c r="Y163" s="41" t="e">
        <f aca="false">1-X163</f>
        <v>#VALUE!</v>
      </c>
      <c r="Z163" s="41" t="e">
        <f aca="false">1-(Y163/W163)</f>
        <v>#VALUE!</v>
      </c>
      <c r="AA163" s="41" t="e">
        <f aca="false">(R163*U163*V163)/Z163</f>
        <v>#VALUE!</v>
      </c>
      <c r="AB163" s="40" t="n">
        <v>0.01887</v>
      </c>
      <c r="AC163" s="42" t="s">
        <v>50</v>
      </c>
      <c r="AD163" s="43" t="b">
        <f aca="false">AND(NOT(ISBLANK(D163)),NOT(ISBLANK(F163)),NOT(ISBLANK(H163)),NOT(ISBLANK(I163)),NOT(ISBLANK(O163)),NOT(ISBLANK(Q163)),Q163&gt;=0,O163&gt;=0,H163&gt;=0,I163&gt;=0,G163&gt;0)</f>
        <v>0</v>
      </c>
      <c r="AE163" s="42" t="s">
        <v>51</v>
      </c>
      <c r="AF163" s="44" t="str">
        <f aca="false">IF($AD163=0,"Review",IF($H$3="US",(($H163-$I163-0.066667*($G163))/($G163*$M163)-($L163*$Q163))*$P163,(($H163-$I163-0.066667*($G163))/($G163*$M163)-($L163/8.696*$Q163))*$P163*37))</f>
        <v>Review</v>
      </c>
      <c r="AG163" s="45" t="str">
        <f aca="false">IF($AD163=0,"Review",IF($H$3="US",AA163/AB163*0.105*37,AA163/AB163))</f>
        <v>Review</v>
      </c>
      <c r="AH163" s="46" t="str">
        <f aca="false">IF($AD163=0,"",IF($H$3="US",AG163/60/60,AG163/24/60/60))</f>
        <v/>
      </c>
      <c r="AI163" s="47" t="str">
        <f aca="false">IF($AD163=0,"",IF($H$3="US",AA163/AB163*37/24/60/60,AA163/AB163/24/60/60))</f>
        <v/>
      </c>
      <c r="AJ163" s="48" t="str">
        <f aca="false">IF(AD163=0,"",IF(AF163=0,"",S163/R163))</f>
        <v/>
      </c>
      <c r="AK163" s="49" t="str">
        <f aca="false">IF(AD163=1,5%,"")</f>
        <v/>
      </c>
      <c r="AL163" s="49" t="str">
        <f aca="false">IF(AD163=1,(100*1.4)/(H163-I163)/100,"")</f>
        <v/>
      </c>
      <c r="AM163" s="49" t="str">
        <f aca="false">IF(AD163=1,IF(G163&gt;0,IF($H$3="US",0.1/AF163,(0.1*37)/AF163),0.1),"")</f>
        <v/>
      </c>
      <c r="AN163" s="49" t="str">
        <f aca="false">IF(AD163=1,SQRT(AK163*AK163+AL163*AL163+AM163*AM163),"")</f>
        <v/>
      </c>
      <c r="AO163" s="55"/>
    </row>
    <row r="164" customFormat="false" ht="19.35" hidden="false" customHeight="false" outlineLevel="0" collapsed="false">
      <c r="A164" s="26"/>
      <c r="B164" s="26"/>
      <c r="C164" s="27"/>
      <c r="D164" s="28"/>
      <c r="E164" s="27"/>
      <c r="F164" s="28"/>
      <c r="G164" s="29" t="str">
        <f aca="false">IF(OR(ISBLANK(C164),ISBLANK(D164),ISBLANK(E164),ISBLANK(F164)),"",(E164+F164)-(C164+D164))</f>
        <v/>
      </c>
      <c r="H164" s="30"/>
      <c r="I164" s="31"/>
      <c r="J164" s="32" t="n">
        <f aca="false">IF(N164="SST",0.314473,IF(N164="SLT",0.031243,IF(N164="LST",0.124228,IF(N164="LLT",0.010189,IF(N164="LST-OO",0.074671,IF(N164="LLT-OO",0.011965,IF(N164="LMT-OO",0.013497,IF(N164="HST",7.2954,IF(N164="HLT",0.60795)))))))))</f>
        <v>0</v>
      </c>
      <c r="K164" s="32" t="n">
        <f aca="false">IF(N164="SST",0.260619,IF(N164="SLT",0.02188,IF(N164="LST",0.040676,IF(N164="LLT",0.003372,IF(N164="LST-OO",0.037557,IF(N164="LLT-OO",0.002079,IF(N164="LMT-OO",0.012499,IF(N164="HST",0.004293,IF(N164="HLT",0.0003578)))))))))</f>
        <v>0</v>
      </c>
      <c r="L164" s="29" t="n">
        <f aca="false">IF(N164="SST",0.087,IF(N164="SLT",0.087,IF(N164="LST",0.12,IF(N164="LLT",0.12,IF(N164="LST-OO",0.12,IF(N164="LLT-OO",0.12,IF(N164="LMT-OO",0.12,IF(N164="HST",0.07,IF(N164="HLT",0.07)))))))))</f>
        <v>0</v>
      </c>
      <c r="M164" s="33" t="str">
        <f aca="false">IF(ISBLANK(N164),"",IF(N164="HST",J164+K164*((I164+H164)/2),IF(N164="HLT",J164+K164*((I164+H164)/2),J164+K164*LN((I164+H164)/2))))</f>
        <v/>
      </c>
      <c r="N164" s="31"/>
      <c r="O164" s="31"/>
      <c r="P164" s="34" t="n">
        <f aca="false">IF($H$3="US",IF(LEFT(N164,1)="S",IF(O164&lt;=4000,1,IF(O164&gt;4000,0.79+(6*O164/100000))),IF(LEFT(N164,1)="L",IF(O164&lt;=200,1,IF(O164&gt;200,1.005+(4.5526*O164/100000))),IF(LEFT(N164,1)="H",1))),IF($H$3="SI",IF(LEFT(N164,1)="S",IF(O164&lt;=1219.51,1,IF(O164&gt;1219.51,0.79+(6*(O164*3.28)/100000))),IF(LEFT(N164,1)="L",IF(O164&lt;=60.98,1,IF(O164&gt;60.98,1.005+(4.5526*(O164*3.28)/100000))),IF(LEFT(N164,1)="H",1)))))</f>
        <v>0</v>
      </c>
      <c r="Q164" s="35"/>
      <c r="R164" s="36" t="str">
        <f aca="false">IF(AF164&lt;0,0,IF($AD164=0,"Review",IF($H$3="US",(($H164-$I164-0.066667*($G164))/($G164*$M164)-($L164*$Q164))*$P164,(($H164-$I164-0.066667*($G164))/($G164*$M164)-($L164/8.696*$Q164))*$P164*37)))</f>
        <v>Review</v>
      </c>
      <c r="S164" s="37" t="str">
        <f aca="false">IF(R164="Review","",IF(R164=0,"",(SQRT(SUMSQ((5),(100*1.4/(H164-I164)),(100*IF($E$3="US",0.1,0.1*37)/R164)))/100)*R164))</f>
        <v/>
      </c>
      <c r="T164" s="38" t="str">
        <f aca="false">IF(R164="Review","",IF(R164=0,"",S164/R164))</f>
        <v/>
      </c>
      <c r="U164" s="39" t="n">
        <v>0.1814</v>
      </c>
      <c r="V164" s="40" t="n">
        <v>0.00096</v>
      </c>
      <c r="W164" s="41" t="e">
        <f aca="false">U164*G164</f>
        <v>#VALUE!</v>
      </c>
      <c r="X164" s="41" t="e">
        <f aca="false">EXP(-W164)</f>
        <v>#VALUE!</v>
      </c>
      <c r="Y164" s="41" t="e">
        <f aca="false">1-X164</f>
        <v>#VALUE!</v>
      </c>
      <c r="Z164" s="41" t="e">
        <f aca="false">1-(Y164/W164)</f>
        <v>#VALUE!</v>
      </c>
      <c r="AA164" s="41" t="e">
        <f aca="false">(R164*U164*V164)/Z164</f>
        <v>#VALUE!</v>
      </c>
      <c r="AB164" s="40" t="n">
        <v>0.01887</v>
      </c>
      <c r="AC164" s="42" t="s">
        <v>50</v>
      </c>
      <c r="AD164" s="43" t="b">
        <f aca="false">AND(NOT(ISBLANK(D164)),NOT(ISBLANK(F164)),NOT(ISBLANK(H164)),NOT(ISBLANK(I164)),NOT(ISBLANK(O164)),NOT(ISBLANK(Q164)),Q164&gt;=0,O164&gt;=0,H164&gt;=0,I164&gt;=0,G164&gt;0)</f>
        <v>0</v>
      </c>
      <c r="AE164" s="42" t="s">
        <v>51</v>
      </c>
      <c r="AF164" s="44" t="str">
        <f aca="false">IF($AD164=0,"Review",IF($H$3="US",(($H164-$I164-0.066667*($G164))/($G164*$M164)-($L164*$Q164))*$P164,(($H164-$I164-0.066667*($G164))/($G164*$M164)-($L164/8.696*$Q164))*$P164*37))</f>
        <v>Review</v>
      </c>
      <c r="AG164" s="45" t="str">
        <f aca="false">IF($AD164=0,"Review",IF($H$3="US",AA164/AB164*0.105*37,AA164/AB164))</f>
        <v>Review</v>
      </c>
      <c r="AH164" s="46" t="str">
        <f aca="false">IF($AD164=0,"",IF($H$3="US",AG164/60/60,AG164/24/60/60))</f>
        <v/>
      </c>
      <c r="AI164" s="47" t="str">
        <f aca="false">IF($AD164=0,"",IF($H$3="US",AA164/AB164*37/24/60/60,AA164/AB164/24/60/60))</f>
        <v/>
      </c>
      <c r="AJ164" s="48" t="str">
        <f aca="false">IF(AD164=0,"",IF(AF164=0,"",S164/R164))</f>
        <v/>
      </c>
      <c r="AK164" s="49" t="str">
        <f aca="false">IF(AD164=1,5%,"")</f>
        <v/>
      </c>
      <c r="AL164" s="49" t="str">
        <f aca="false">IF(AD164=1,(100*1.4)/(H164-I164)/100,"")</f>
        <v/>
      </c>
      <c r="AM164" s="49" t="str">
        <f aca="false">IF(AD164=1,IF(G164&gt;0,IF($H$3="US",0.1/AF164,(0.1*37)/AF164),0.1),"")</f>
        <v/>
      </c>
      <c r="AN164" s="49" t="str">
        <f aca="false">IF(AD164=1,SQRT(AK164*AK164+AL164*AL164+AM164*AM164),"")</f>
        <v/>
      </c>
      <c r="AO164" s="55"/>
    </row>
    <row r="165" customFormat="false" ht="19.35" hidden="false" customHeight="false" outlineLevel="0" collapsed="false">
      <c r="A165" s="26"/>
      <c r="B165" s="26"/>
      <c r="C165" s="27"/>
      <c r="D165" s="28"/>
      <c r="E165" s="27"/>
      <c r="F165" s="28"/>
      <c r="G165" s="29" t="str">
        <f aca="false">IF(OR(ISBLANK(C165),ISBLANK(D165),ISBLANK(E165),ISBLANK(F165)),"",(E165+F165)-(C165+D165))</f>
        <v/>
      </c>
      <c r="H165" s="30"/>
      <c r="I165" s="31"/>
      <c r="J165" s="32" t="n">
        <f aca="false">IF(N165="SST",0.314473,IF(N165="SLT",0.031243,IF(N165="LST",0.124228,IF(N165="LLT",0.010189,IF(N165="LST-OO",0.074671,IF(N165="LLT-OO",0.011965,IF(N165="LMT-OO",0.013497,IF(N165="HST",7.2954,IF(N165="HLT",0.60795)))))))))</f>
        <v>0</v>
      </c>
      <c r="K165" s="32" t="n">
        <f aca="false">IF(N165="SST",0.260619,IF(N165="SLT",0.02188,IF(N165="LST",0.040676,IF(N165="LLT",0.003372,IF(N165="LST-OO",0.037557,IF(N165="LLT-OO",0.002079,IF(N165="LMT-OO",0.012499,IF(N165="HST",0.004293,IF(N165="HLT",0.0003578)))))))))</f>
        <v>0</v>
      </c>
      <c r="L165" s="29" t="n">
        <f aca="false">IF(N165="SST",0.087,IF(N165="SLT",0.087,IF(N165="LST",0.12,IF(N165="LLT",0.12,IF(N165="LST-OO",0.12,IF(N165="LLT-OO",0.12,IF(N165="LMT-OO",0.12,IF(N165="HST",0.07,IF(N165="HLT",0.07)))))))))</f>
        <v>0</v>
      </c>
      <c r="M165" s="33" t="str">
        <f aca="false">IF(ISBLANK(N165),"",IF(N165="HST",J165+K165*((I165+H165)/2),IF(N165="HLT",J165+K165*((I165+H165)/2),J165+K165*LN((I165+H165)/2))))</f>
        <v/>
      </c>
      <c r="N165" s="31"/>
      <c r="O165" s="31"/>
      <c r="P165" s="34" t="n">
        <f aca="false">IF($H$3="US",IF(LEFT(N165,1)="S",IF(O165&lt;=4000,1,IF(O165&gt;4000,0.79+(6*O165/100000))),IF(LEFT(N165,1)="L",IF(O165&lt;=200,1,IF(O165&gt;200,1.005+(4.5526*O165/100000))),IF(LEFT(N165,1)="H",1))),IF($H$3="SI",IF(LEFT(N165,1)="S",IF(O165&lt;=1219.51,1,IF(O165&gt;1219.51,0.79+(6*(O165*3.28)/100000))),IF(LEFT(N165,1)="L",IF(O165&lt;=60.98,1,IF(O165&gt;60.98,1.005+(4.5526*(O165*3.28)/100000))),IF(LEFT(N165,1)="H",1)))))</f>
        <v>0</v>
      </c>
      <c r="Q165" s="35"/>
      <c r="R165" s="36" t="str">
        <f aca="false">IF(AF165&lt;0,0,IF($AD165=0,"Review",IF($H$3="US",(($H165-$I165-0.066667*($G165))/($G165*$M165)-($L165*$Q165))*$P165,(($H165-$I165-0.066667*($G165))/($G165*$M165)-($L165/8.696*$Q165))*$P165*37)))</f>
        <v>Review</v>
      </c>
      <c r="S165" s="37" t="str">
        <f aca="false">IF(R165="Review","",IF(R165=0,"",(SQRT(SUMSQ((5),(100*1.4/(H165-I165)),(100*IF($E$3="US",0.1,0.1*37)/R165)))/100)*R165))</f>
        <v/>
      </c>
      <c r="T165" s="38" t="str">
        <f aca="false">IF(R165="Review","",IF(R165=0,"",S165/R165))</f>
        <v/>
      </c>
      <c r="U165" s="39" t="n">
        <v>0.1814</v>
      </c>
      <c r="V165" s="40" t="n">
        <v>0.00096</v>
      </c>
      <c r="W165" s="41" t="e">
        <f aca="false">U165*G165</f>
        <v>#VALUE!</v>
      </c>
      <c r="X165" s="41" t="e">
        <f aca="false">EXP(-W165)</f>
        <v>#VALUE!</v>
      </c>
      <c r="Y165" s="41" t="e">
        <f aca="false">1-X165</f>
        <v>#VALUE!</v>
      </c>
      <c r="Z165" s="41" t="e">
        <f aca="false">1-(Y165/W165)</f>
        <v>#VALUE!</v>
      </c>
      <c r="AA165" s="41" t="e">
        <f aca="false">(R165*U165*V165)/Z165</f>
        <v>#VALUE!</v>
      </c>
      <c r="AB165" s="40" t="n">
        <v>0.01887</v>
      </c>
      <c r="AC165" s="42" t="s">
        <v>50</v>
      </c>
      <c r="AD165" s="43" t="b">
        <f aca="false">AND(NOT(ISBLANK(D165)),NOT(ISBLANK(F165)),NOT(ISBLANK(H165)),NOT(ISBLANK(I165)),NOT(ISBLANK(O165)),NOT(ISBLANK(Q165)),Q165&gt;=0,O165&gt;=0,H165&gt;=0,I165&gt;=0,G165&gt;0)</f>
        <v>0</v>
      </c>
      <c r="AE165" s="42" t="s">
        <v>51</v>
      </c>
      <c r="AF165" s="44" t="str">
        <f aca="false">IF($AD165=0,"Review",IF($H$3="US",(($H165-$I165-0.066667*($G165))/($G165*$M165)-($L165*$Q165))*$P165,(($H165-$I165-0.066667*($G165))/($G165*$M165)-($L165/8.696*$Q165))*$P165*37))</f>
        <v>Review</v>
      </c>
      <c r="AG165" s="45" t="str">
        <f aca="false">IF($AD165=0,"Review",IF($H$3="US",AA165/AB165*0.105*37,AA165/AB165))</f>
        <v>Review</v>
      </c>
      <c r="AH165" s="46" t="str">
        <f aca="false">IF($AD165=0,"",IF($H$3="US",AG165/60/60,AG165/24/60/60))</f>
        <v/>
      </c>
      <c r="AI165" s="47" t="str">
        <f aca="false">IF($AD165=0,"",IF($H$3="US",AA165/AB165*37/24/60/60,AA165/AB165/24/60/60))</f>
        <v/>
      </c>
      <c r="AJ165" s="48" t="str">
        <f aca="false">IF(AD165=0,"",IF(AF165=0,"",S165/R165))</f>
        <v/>
      </c>
      <c r="AK165" s="49" t="str">
        <f aca="false">IF(AD165=1,5%,"")</f>
        <v/>
      </c>
      <c r="AL165" s="49" t="str">
        <f aca="false">IF(AD165=1,(100*1.4)/(H165-I165)/100,"")</f>
        <v/>
      </c>
      <c r="AM165" s="49" t="str">
        <f aca="false">IF(AD165=1,IF(G165&gt;0,IF($H$3="US",0.1/AF165,(0.1*37)/AF165),0.1),"")</f>
        <v/>
      </c>
      <c r="AN165" s="49" t="str">
        <f aca="false">IF(AD165=1,SQRT(AK165*AK165+AL165*AL165+AM165*AM165),"")</f>
        <v/>
      </c>
      <c r="AO165" s="55"/>
    </row>
    <row r="166" customFormat="false" ht="19.35" hidden="false" customHeight="false" outlineLevel="0" collapsed="false">
      <c r="A166" s="26"/>
      <c r="B166" s="26"/>
      <c r="C166" s="27"/>
      <c r="D166" s="28"/>
      <c r="E166" s="27"/>
      <c r="F166" s="28"/>
      <c r="G166" s="29" t="str">
        <f aca="false">IF(OR(ISBLANK(C166),ISBLANK(D166),ISBLANK(E166),ISBLANK(F166)),"",(E166+F166)-(C166+D166))</f>
        <v/>
      </c>
      <c r="H166" s="30"/>
      <c r="I166" s="31"/>
      <c r="J166" s="32" t="n">
        <f aca="false">IF(N166="SST",0.314473,IF(N166="SLT",0.031243,IF(N166="LST",0.124228,IF(N166="LLT",0.010189,IF(N166="LST-OO",0.074671,IF(N166="LLT-OO",0.011965,IF(N166="LMT-OO",0.013497,IF(N166="HST",7.2954,IF(N166="HLT",0.60795)))))))))</f>
        <v>0</v>
      </c>
      <c r="K166" s="32" t="n">
        <f aca="false">IF(N166="SST",0.260619,IF(N166="SLT",0.02188,IF(N166="LST",0.040676,IF(N166="LLT",0.003372,IF(N166="LST-OO",0.037557,IF(N166="LLT-OO",0.002079,IF(N166="LMT-OO",0.012499,IF(N166="HST",0.004293,IF(N166="HLT",0.0003578)))))))))</f>
        <v>0</v>
      </c>
      <c r="L166" s="29" t="n">
        <f aca="false">IF(N166="SST",0.087,IF(N166="SLT",0.087,IF(N166="LST",0.12,IF(N166="LLT",0.12,IF(N166="LST-OO",0.12,IF(N166="LLT-OO",0.12,IF(N166="LMT-OO",0.12,IF(N166="HST",0.07,IF(N166="HLT",0.07)))))))))</f>
        <v>0</v>
      </c>
      <c r="M166" s="33" t="str">
        <f aca="false">IF(ISBLANK(N166),"",IF(N166="HST",J166+K166*((I166+H166)/2),IF(N166="HLT",J166+K166*((I166+H166)/2),J166+K166*LN((I166+H166)/2))))</f>
        <v/>
      </c>
      <c r="N166" s="31"/>
      <c r="O166" s="31"/>
      <c r="P166" s="34" t="n">
        <f aca="false">IF($H$3="US",IF(LEFT(N166,1)="S",IF(O166&lt;=4000,1,IF(O166&gt;4000,0.79+(6*O166/100000))),IF(LEFT(N166,1)="L",IF(O166&lt;=200,1,IF(O166&gt;200,1.005+(4.5526*O166/100000))),IF(LEFT(N166,1)="H",1))),IF($H$3="SI",IF(LEFT(N166,1)="S",IF(O166&lt;=1219.51,1,IF(O166&gt;1219.51,0.79+(6*(O166*3.28)/100000))),IF(LEFT(N166,1)="L",IF(O166&lt;=60.98,1,IF(O166&gt;60.98,1.005+(4.5526*(O166*3.28)/100000))),IF(LEFT(N166,1)="H",1)))))</f>
        <v>0</v>
      </c>
      <c r="Q166" s="35"/>
      <c r="R166" s="36" t="str">
        <f aca="false">IF(AF166&lt;0,0,IF($AD166=0,"Review",IF($H$3="US",(($H166-$I166-0.066667*($G166))/($G166*$M166)-($L166*$Q166))*$P166,(($H166-$I166-0.066667*($G166))/($G166*$M166)-($L166/8.696*$Q166))*$P166*37)))</f>
        <v>Review</v>
      </c>
      <c r="S166" s="37" t="str">
        <f aca="false">IF(R166="Review","",IF(R166=0,"",(SQRT(SUMSQ((5),(100*1.4/(H166-I166)),(100*IF($E$3="US",0.1,0.1*37)/R166)))/100)*R166))</f>
        <v/>
      </c>
      <c r="T166" s="38" t="str">
        <f aca="false">IF(R166="Review","",IF(R166=0,"",S166/R166))</f>
        <v/>
      </c>
      <c r="U166" s="39" t="n">
        <v>0.1814</v>
      </c>
      <c r="V166" s="40" t="n">
        <v>0.00096</v>
      </c>
      <c r="W166" s="41" t="e">
        <f aca="false">U166*G166</f>
        <v>#VALUE!</v>
      </c>
      <c r="X166" s="41" t="e">
        <f aca="false">EXP(-W166)</f>
        <v>#VALUE!</v>
      </c>
      <c r="Y166" s="41" t="e">
        <f aca="false">1-X166</f>
        <v>#VALUE!</v>
      </c>
      <c r="Z166" s="41" t="e">
        <f aca="false">1-(Y166/W166)</f>
        <v>#VALUE!</v>
      </c>
      <c r="AA166" s="41" t="e">
        <f aca="false">(R166*U166*V166)/Z166</f>
        <v>#VALUE!</v>
      </c>
      <c r="AB166" s="40" t="n">
        <v>0.01887</v>
      </c>
      <c r="AC166" s="42" t="s">
        <v>50</v>
      </c>
      <c r="AD166" s="43" t="b">
        <f aca="false">AND(NOT(ISBLANK(D166)),NOT(ISBLANK(F166)),NOT(ISBLANK(H166)),NOT(ISBLANK(I166)),NOT(ISBLANK(O166)),NOT(ISBLANK(Q166)),Q166&gt;=0,O166&gt;=0,H166&gt;=0,I166&gt;=0,G166&gt;0)</f>
        <v>0</v>
      </c>
      <c r="AE166" s="42" t="s">
        <v>51</v>
      </c>
      <c r="AF166" s="44" t="str">
        <f aca="false">IF($AD166=0,"Review",IF($H$3="US",(($H166-$I166-0.066667*($G166))/($G166*$M166)-($L166*$Q166))*$P166,(($H166-$I166-0.066667*($G166))/($G166*$M166)-($L166/8.696*$Q166))*$P166*37))</f>
        <v>Review</v>
      </c>
      <c r="AG166" s="45" t="str">
        <f aca="false">IF($AD166=0,"Review",IF($H$3="US",AA166/AB166*0.105*37,AA166/AB166))</f>
        <v>Review</v>
      </c>
      <c r="AH166" s="46" t="str">
        <f aca="false">IF($AD166=0,"",IF($H$3="US",AG166/60/60,AG166/24/60/60))</f>
        <v/>
      </c>
      <c r="AI166" s="47" t="str">
        <f aca="false">IF($AD166=0,"",IF($H$3="US",AA166/AB166*37/24/60/60,AA166/AB166/24/60/60))</f>
        <v/>
      </c>
      <c r="AJ166" s="48" t="str">
        <f aca="false">IF(AD166=0,"",IF(AF166=0,"",S166/R166))</f>
        <v/>
      </c>
      <c r="AK166" s="49" t="str">
        <f aca="false">IF(AD166=1,5%,"")</f>
        <v/>
      </c>
      <c r="AL166" s="49" t="str">
        <f aca="false">IF(AD166=1,(100*1.4)/(H166-I166)/100,"")</f>
        <v/>
      </c>
      <c r="AM166" s="49" t="str">
        <f aca="false">IF(AD166=1,IF(G166&gt;0,IF($H$3="US",0.1/AF166,(0.1*37)/AF166),0.1),"")</f>
        <v/>
      </c>
      <c r="AN166" s="49" t="str">
        <f aca="false">IF(AD166=1,SQRT(AK166*AK166+AL166*AL166+AM166*AM166),"")</f>
        <v/>
      </c>
      <c r="AO166" s="55"/>
    </row>
    <row r="167" customFormat="false" ht="19.35" hidden="false" customHeight="false" outlineLevel="0" collapsed="false">
      <c r="A167" s="26"/>
      <c r="B167" s="26"/>
      <c r="C167" s="27"/>
      <c r="D167" s="28"/>
      <c r="E167" s="27"/>
      <c r="F167" s="28"/>
      <c r="G167" s="29" t="str">
        <f aca="false">IF(OR(ISBLANK(C167),ISBLANK(D167),ISBLANK(E167),ISBLANK(F167)),"",(E167+F167)-(C167+D167))</f>
        <v/>
      </c>
      <c r="H167" s="30"/>
      <c r="I167" s="31"/>
      <c r="J167" s="32" t="n">
        <f aca="false">IF(N167="SST",0.314473,IF(N167="SLT",0.031243,IF(N167="LST",0.124228,IF(N167="LLT",0.010189,IF(N167="LST-OO",0.074671,IF(N167="LLT-OO",0.011965,IF(N167="LMT-OO",0.013497,IF(N167="HST",7.2954,IF(N167="HLT",0.60795)))))))))</f>
        <v>0</v>
      </c>
      <c r="K167" s="32" t="n">
        <f aca="false">IF(N167="SST",0.260619,IF(N167="SLT",0.02188,IF(N167="LST",0.040676,IF(N167="LLT",0.003372,IF(N167="LST-OO",0.037557,IF(N167="LLT-OO",0.002079,IF(N167="LMT-OO",0.012499,IF(N167="HST",0.004293,IF(N167="HLT",0.0003578)))))))))</f>
        <v>0</v>
      </c>
      <c r="L167" s="29" t="n">
        <f aca="false">IF(N167="SST",0.087,IF(N167="SLT",0.087,IF(N167="LST",0.12,IF(N167="LLT",0.12,IF(N167="LST-OO",0.12,IF(N167="LLT-OO",0.12,IF(N167="LMT-OO",0.12,IF(N167="HST",0.07,IF(N167="HLT",0.07)))))))))</f>
        <v>0</v>
      </c>
      <c r="M167" s="33" t="str">
        <f aca="false">IF(ISBLANK(N167),"",IF(N167="HST",J167+K167*((I167+H167)/2),IF(N167="HLT",J167+K167*((I167+H167)/2),J167+K167*LN((I167+H167)/2))))</f>
        <v/>
      </c>
      <c r="N167" s="31"/>
      <c r="O167" s="31"/>
      <c r="P167" s="34" t="n">
        <f aca="false">IF($H$3="US",IF(LEFT(N167,1)="S",IF(O167&lt;=4000,1,IF(O167&gt;4000,0.79+(6*O167/100000))),IF(LEFT(N167,1)="L",IF(O167&lt;=200,1,IF(O167&gt;200,1.005+(4.5526*O167/100000))),IF(LEFT(N167,1)="H",1))),IF($H$3="SI",IF(LEFT(N167,1)="S",IF(O167&lt;=1219.51,1,IF(O167&gt;1219.51,0.79+(6*(O167*3.28)/100000))),IF(LEFT(N167,1)="L",IF(O167&lt;=60.98,1,IF(O167&gt;60.98,1.005+(4.5526*(O167*3.28)/100000))),IF(LEFT(N167,1)="H",1)))))</f>
        <v>0</v>
      </c>
      <c r="Q167" s="35"/>
      <c r="R167" s="36" t="str">
        <f aca="false">IF(AF167&lt;0,0,IF($AD167=0,"Review",IF($H$3="US",(($H167-$I167-0.066667*($G167))/($G167*$M167)-($L167*$Q167))*$P167,(($H167-$I167-0.066667*($G167))/($G167*$M167)-($L167/8.696*$Q167))*$P167*37)))</f>
        <v>Review</v>
      </c>
      <c r="S167" s="37" t="str">
        <f aca="false">IF(R167="Review","",IF(R167=0,"",(SQRT(SUMSQ((5),(100*1.4/(H167-I167)),(100*IF($E$3="US",0.1,0.1*37)/R167)))/100)*R167))</f>
        <v/>
      </c>
      <c r="T167" s="38" t="str">
        <f aca="false">IF(R167="Review","",IF(R167=0,"",S167/R167))</f>
        <v/>
      </c>
      <c r="U167" s="39" t="n">
        <v>0.1814</v>
      </c>
      <c r="V167" s="40" t="n">
        <v>0.00096</v>
      </c>
      <c r="W167" s="41" t="e">
        <f aca="false">U167*G167</f>
        <v>#VALUE!</v>
      </c>
      <c r="X167" s="41" t="e">
        <f aca="false">EXP(-W167)</f>
        <v>#VALUE!</v>
      </c>
      <c r="Y167" s="41" t="e">
        <f aca="false">1-X167</f>
        <v>#VALUE!</v>
      </c>
      <c r="Z167" s="41" t="e">
        <f aca="false">1-(Y167/W167)</f>
        <v>#VALUE!</v>
      </c>
      <c r="AA167" s="41" t="e">
        <f aca="false">(R167*U167*V167)/Z167</f>
        <v>#VALUE!</v>
      </c>
      <c r="AB167" s="40" t="n">
        <v>0.01887</v>
      </c>
      <c r="AC167" s="42" t="s">
        <v>50</v>
      </c>
      <c r="AD167" s="43" t="b">
        <f aca="false">AND(NOT(ISBLANK(D167)),NOT(ISBLANK(F167)),NOT(ISBLANK(H167)),NOT(ISBLANK(I167)),NOT(ISBLANK(O167)),NOT(ISBLANK(Q167)),Q167&gt;=0,O167&gt;=0,H167&gt;=0,I167&gt;=0,G167&gt;0)</f>
        <v>0</v>
      </c>
      <c r="AE167" s="42" t="s">
        <v>51</v>
      </c>
      <c r="AF167" s="44" t="str">
        <f aca="false">IF($AD167=0,"Review",IF($H$3="US",(($H167-$I167-0.066667*($G167))/($G167*$M167)-($L167*$Q167))*$P167,(($H167-$I167-0.066667*($G167))/($G167*$M167)-($L167/8.696*$Q167))*$P167*37))</f>
        <v>Review</v>
      </c>
      <c r="AG167" s="45" t="str">
        <f aca="false">IF($AD167=0,"Review",IF($H$3="US",AA167/AB167*0.105*37,AA167/AB167))</f>
        <v>Review</v>
      </c>
      <c r="AH167" s="46" t="str">
        <f aca="false">IF($AD167=0,"",IF($H$3="US",AG167/60/60,AG167/24/60/60))</f>
        <v/>
      </c>
      <c r="AI167" s="47" t="str">
        <f aca="false">IF($AD167=0,"",IF($H$3="US",AA167/AB167*37/24/60/60,AA167/AB167/24/60/60))</f>
        <v/>
      </c>
      <c r="AJ167" s="48" t="str">
        <f aca="false">IF(AD167=0,"",IF(AF167=0,"",S167/R167))</f>
        <v/>
      </c>
      <c r="AK167" s="49" t="str">
        <f aca="false">IF(AD167=1,5%,"")</f>
        <v/>
      </c>
      <c r="AL167" s="49" t="str">
        <f aca="false">IF(AD167=1,(100*1.4)/(H167-I167)/100,"")</f>
        <v/>
      </c>
      <c r="AM167" s="49" t="str">
        <f aca="false">IF(AD167=1,IF(G167&gt;0,IF($H$3="US",0.1/AF167,(0.1*37)/AF167),0.1),"")</f>
        <v/>
      </c>
      <c r="AN167" s="49" t="str">
        <f aca="false">IF(AD167=1,SQRT(AK167*AK167+AL167*AL167+AM167*AM167),"")</f>
        <v/>
      </c>
      <c r="AO167" s="55"/>
    </row>
    <row r="168" customFormat="false" ht="19.35" hidden="false" customHeight="false" outlineLevel="0" collapsed="false">
      <c r="A168" s="26"/>
      <c r="B168" s="26"/>
      <c r="C168" s="27"/>
      <c r="D168" s="28"/>
      <c r="E168" s="27"/>
      <c r="F168" s="28"/>
      <c r="G168" s="29" t="str">
        <f aca="false">IF(OR(ISBLANK(C168),ISBLANK(D168),ISBLANK(E168),ISBLANK(F168)),"",(E168+F168)-(C168+D168))</f>
        <v/>
      </c>
      <c r="H168" s="30"/>
      <c r="I168" s="31"/>
      <c r="J168" s="32" t="n">
        <f aca="false">IF(N168="SST",0.314473,IF(N168="SLT",0.031243,IF(N168="LST",0.124228,IF(N168="LLT",0.010189,IF(N168="LST-OO",0.074671,IF(N168="LLT-OO",0.011965,IF(N168="LMT-OO",0.013497,IF(N168="HST",7.2954,IF(N168="HLT",0.60795)))))))))</f>
        <v>0</v>
      </c>
      <c r="K168" s="32" t="n">
        <f aca="false">IF(N168="SST",0.260619,IF(N168="SLT",0.02188,IF(N168="LST",0.040676,IF(N168="LLT",0.003372,IF(N168="LST-OO",0.037557,IF(N168="LLT-OO",0.002079,IF(N168="LMT-OO",0.012499,IF(N168="HST",0.004293,IF(N168="HLT",0.0003578)))))))))</f>
        <v>0</v>
      </c>
      <c r="L168" s="29" t="n">
        <f aca="false">IF(N168="SST",0.087,IF(N168="SLT",0.087,IF(N168="LST",0.12,IF(N168="LLT",0.12,IF(N168="LST-OO",0.12,IF(N168="LLT-OO",0.12,IF(N168="LMT-OO",0.12,IF(N168="HST",0.07,IF(N168="HLT",0.07)))))))))</f>
        <v>0</v>
      </c>
      <c r="M168" s="33" t="str">
        <f aca="false">IF(ISBLANK(N168),"",IF(N168="HST",J168+K168*((I168+H168)/2),IF(N168="HLT",J168+K168*((I168+H168)/2),J168+K168*LN((I168+H168)/2))))</f>
        <v/>
      </c>
      <c r="N168" s="31"/>
      <c r="O168" s="31"/>
      <c r="P168" s="34" t="n">
        <f aca="false">IF($H$3="US",IF(LEFT(N168,1)="S",IF(O168&lt;=4000,1,IF(O168&gt;4000,0.79+(6*O168/100000))),IF(LEFT(N168,1)="L",IF(O168&lt;=200,1,IF(O168&gt;200,1.005+(4.5526*O168/100000))),IF(LEFT(N168,1)="H",1))),IF($H$3="SI",IF(LEFT(N168,1)="S",IF(O168&lt;=1219.51,1,IF(O168&gt;1219.51,0.79+(6*(O168*3.28)/100000))),IF(LEFT(N168,1)="L",IF(O168&lt;=60.98,1,IF(O168&gt;60.98,1.005+(4.5526*(O168*3.28)/100000))),IF(LEFT(N168,1)="H",1)))))</f>
        <v>0</v>
      </c>
      <c r="Q168" s="35"/>
      <c r="R168" s="36" t="str">
        <f aca="false">IF(AF168&lt;0,0,IF($AD168=0,"Review",IF($H$3="US",(($H168-$I168-0.066667*($G168))/($G168*$M168)-($L168*$Q168))*$P168,(($H168-$I168-0.066667*($G168))/($G168*$M168)-($L168/8.696*$Q168))*$P168*37)))</f>
        <v>Review</v>
      </c>
      <c r="S168" s="37" t="str">
        <f aca="false">IF(R168="Review","",IF(R168=0,"",(SQRT(SUMSQ((5),(100*1.4/(H168-I168)),(100*IF($E$3="US",0.1,0.1*37)/R168)))/100)*R168))</f>
        <v/>
      </c>
      <c r="T168" s="38" t="str">
        <f aca="false">IF(R168="Review","",IF(R168=0,"",S168/R168))</f>
        <v/>
      </c>
      <c r="U168" s="39" t="n">
        <v>0.1814</v>
      </c>
      <c r="V168" s="40" t="n">
        <v>0.00096</v>
      </c>
      <c r="W168" s="41" t="e">
        <f aca="false">U168*G168</f>
        <v>#VALUE!</v>
      </c>
      <c r="X168" s="41" t="e">
        <f aca="false">EXP(-W168)</f>
        <v>#VALUE!</v>
      </c>
      <c r="Y168" s="41" t="e">
        <f aca="false">1-X168</f>
        <v>#VALUE!</v>
      </c>
      <c r="Z168" s="41" t="e">
        <f aca="false">1-(Y168/W168)</f>
        <v>#VALUE!</v>
      </c>
      <c r="AA168" s="41" t="e">
        <f aca="false">(R168*U168*V168)/Z168</f>
        <v>#VALUE!</v>
      </c>
      <c r="AB168" s="40" t="n">
        <v>0.01887</v>
      </c>
      <c r="AC168" s="42" t="s">
        <v>50</v>
      </c>
      <c r="AD168" s="43" t="b">
        <f aca="false">AND(NOT(ISBLANK(D168)),NOT(ISBLANK(F168)),NOT(ISBLANK(H168)),NOT(ISBLANK(I168)),NOT(ISBLANK(O168)),NOT(ISBLANK(Q168)),Q168&gt;=0,O168&gt;=0,H168&gt;=0,I168&gt;=0,G168&gt;0)</f>
        <v>0</v>
      </c>
      <c r="AE168" s="42" t="s">
        <v>51</v>
      </c>
      <c r="AF168" s="44" t="str">
        <f aca="false">IF($AD168=0,"Review",IF($H$3="US",(($H168-$I168-0.066667*($G168))/($G168*$M168)-($L168*$Q168))*$P168,(($H168-$I168-0.066667*($G168))/($G168*$M168)-($L168/8.696*$Q168))*$P168*37))</f>
        <v>Review</v>
      </c>
      <c r="AG168" s="45" t="str">
        <f aca="false">IF($AD168=0,"Review",IF($H$3="US",AA168/AB168*0.105*37,AA168/AB168))</f>
        <v>Review</v>
      </c>
      <c r="AH168" s="46" t="str">
        <f aca="false">IF($AD168=0,"",IF($H$3="US",AG168/60/60,AG168/24/60/60))</f>
        <v/>
      </c>
      <c r="AI168" s="47" t="str">
        <f aca="false">IF($AD168=0,"",IF($H$3="US",AA168/AB168*37/24/60/60,AA168/AB168/24/60/60))</f>
        <v/>
      </c>
      <c r="AJ168" s="48" t="str">
        <f aca="false">IF(AD168=0,"",IF(AF168=0,"",S168/R168))</f>
        <v/>
      </c>
      <c r="AK168" s="49" t="str">
        <f aca="false">IF(AD168=1,5%,"")</f>
        <v/>
      </c>
      <c r="AL168" s="49" t="str">
        <f aca="false">IF(AD168=1,(100*1.4)/(H168-I168)/100,"")</f>
        <v/>
      </c>
      <c r="AM168" s="49" t="str">
        <f aca="false">IF(AD168=1,IF(G168&gt;0,IF($H$3="US",0.1/AF168,(0.1*37)/AF168),0.1),"")</f>
        <v/>
      </c>
      <c r="AN168" s="49" t="str">
        <f aca="false">IF(AD168=1,SQRT(AK168*AK168+AL168*AL168+AM168*AM168),"")</f>
        <v/>
      </c>
      <c r="AO168" s="55"/>
    </row>
    <row r="169" customFormat="false" ht="19.35" hidden="false" customHeight="false" outlineLevel="0" collapsed="false">
      <c r="A169" s="26"/>
      <c r="B169" s="26"/>
      <c r="C169" s="27"/>
      <c r="D169" s="28"/>
      <c r="E169" s="27"/>
      <c r="F169" s="28"/>
      <c r="G169" s="29" t="str">
        <f aca="false">IF(OR(ISBLANK(C169),ISBLANK(D169),ISBLANK(E169),ISBLANK(F169)),"",(E169+F169)-(C169+D169))</f>
        <v/>
      </c>
      <c r="H169" s="30"/>
      <c r="I169" s="31"/>
      <c r="J169" s="32" t="n">
        <f aca="false">IF(N169="SST",0.314473,IF(N169="SLT",0.031243,IF(N169="LST",0.124228,IF(N169="LLT",0.010189,IF(N169="LST-OO",0.074671,IF(N169="LLT-OO",0.011965,IF(N169="LMT-OO",0.013497,IF(N169="HST",7.2954,IF(N169="HLT",0.60795)))))))))</f>
        <v>0</v>
      </c>
      <c r="K169" s="32" t="n">
        <f aca="false">IF(N169="SST",0.260619,IF(N169="SLT",0.02188,IF(N169="LST",0.040676,IF(N169="LLT",0.003372,IF(N169="LST-OO",0.037557,IF(N169="LLT-OO",0.002079,IF(N169="LMT-OO",0.012499,IF(N169="HST",0.004293,IF(N169="HLT",0.0003578)))))))))</f>
        <v>0</v>
      </c>
      <c r="L169" s="29" t="n">
        <f aca="false">IF(N169="SST",0.087,IF(N169="SLT",0.087,IF(N169="LST",0.12,IF(N169="LLT",0.12,IF(N169="LST-OO",0.12,IF(N169="LLT-OO",0.12,IF(N169="LMT-OO",0.12,IF(N169="HST",0.07,IF(N169="HLT",0.07)))))))))</f>
        <v>0</v>
      </c>
      <c r="M169" s="33" t="str">
        <f aca="false">IF(ISBLANK(N169),"",IF(N169="HST",J169+K169*((I169+H169)/2),IF(N169="HLT",J169+K169*((I169+H169)/2),J169+K169*LN((I169+H169)/2))))</f>
        <v/>
      </c>
      <c r="N169" s="31"/>
      <c r="O169" s="31"/>
      <c r="P169" s="34" t="n">
        <f aca="false">IF($H$3="US",IF(LEFT(N169,1)="S",IF(O169&lt;=4000,1,IF(O169&gt;4000,0.79+(6*O169/100000))),IF(LEFT(N169,1)="L",IF(O169&lt;=200,1,IF(O169&gt;200,1.005+(4.5526*O169/100000))),IF(LEFT(N169,1)="H",1))),IF($H$3="SI",IF(LEFT(N169,1)="S",IF(O169&lt;=1219.51,1,IF(O169&gt;1219.51,0.79+(6*(O169*3.28)/100000))),IF(LEFT(N169,1)="L",IF(O169&lt;=60.98,1,IF(O169&gt;60.98,1.005+(4.5526*(O169*3.28)/100000))),IF(LEFT(N169,1)="H",1)))))</f>
        <v>0</v>
      </c>
      <c r="Q169" s="35"/>
      <c r="R169" s="36" t="str">
        <f aca="false">IF(AF169&lt;0,0,IF($AD169=0,"Review",IF($H$3="US",(($H169-$I169-0.066667*($G169))/($G169*$M169)-($L169*$Q169))*$P169,(($H169-$I169-0.066667*($G169))/($G169*$M169)-($L169/8.696*$Q169))*$P169*37)))</f>
        <v>Review</v>
      </c>
      <c r="S169" s="37" t="str">
        <f aca="false">IF(R169="Review","",IF(R169=0,"",(SQRT(SUMSQ((5),(100*1.4/(H169-I169)),(100*IF($E$3="US",0.1,0.1*37)/R169)))/100)*R169))</f>
        <v/>
      </c>
      <c r="T169" s="38" t="str">
        <f aca="false">IF(R169="Review","",IF(R169=0,"",S169/R169))</f>
        <v/>
      </c>
      <c r="U169" s="39" t="n">
        <v>0.1814</v>
      </c>
      <c r="V169" s="40" t="n">
        <v>0.00096</v>
      </c>
      <c r="W169" s="41" t="e">
        <f aca="false">U169*G169</f>
        <v>#VALUE!</v>
      </c>
      <c r="X169" s="41" t="e">
        <f aca="false">EXP(-W169)</f>
        <v>#VALUE!</v>
      </c>
      <c r="Y169" s="41" t="e">
        <f aca="false">1-X169</f>
        <v>#VALUE!</v>
      </c>
      <c r="Z169" s="41" t="e">
        <f aca="false">1-(Y169/W169)</f>
        <v>#VALUE!</v>
      </c>
      <c r="AA169" s="41" t="e">
        <f aca="false">(R169*U169*V169)/Z169</f>
        <v>#VALUE!</v>
      </c>
      <c r="AB169" s="40" t="n">
        <v>0.01887</v>
      </c>
      <c r="AC169" s="42" t="s">
        <v>50</v>
      </c>
      <c r="AD169" s="43" t="b">
        <f aca="false">AND(NOT(ISBLANK(D169)),NOT(ISBLANK(F169)),NOT(ISBLANK(H169)),NOT(ISBLANK(I169)),NOT(ISBLANK(O169)),NOT(ISBLANK(Q169)),Q169&gt;=0,O169&gt;=0,H169&gt;=0,I169&gt;=0,G169&gt;0)</f>
        <v>0</v>
      </c>
      <c r="AE169" s="42" t="s">
        <v>51</v>
      </c>
      <c r="AF169" s="44" t="str">
        <f aca="false">IF($AD169=0,"Review",IF($H$3="US",(($H169-$I169-0.066667*($G169))/($G169*$M169)-($L169*$Q169))*$P169,(($H169-$I169-0.066667*($G169))/($G169*$M169)-($L169/8.696*$Q169))*$P169*37))</f>
        <v>Review</v>
      </c>
      <c r="AG169" s="45" t="str">
        <f aca="false">IF($AD169=0,"Review",IF($H$3="US",AA169/AB169*0.105*37,AA169/AB169))</f>
        <v>Review</v>
      </c>
      <c r="AH169" s="46" t="str">
        <f aca="false">IF($AD169=0,"",IF($H$3="US",AG169/60/60,AG169/24/60/60))</f>
        <v/>
      </c>
      <c r="AI169" s="47" t="str">
        <f aca="false">IF($AD169=0,"",IF($H$3="US",AA169/AB169*37/24/60/60,AA169/AB169/24/60/60))</f>
        <v/>
      </c>
      <c r="AJ169" s="48" t="str">
        <f aca="false">IF(AD169=0,"",IF(AF169=0,"",S169/R169))</f>
        <v/>
      </c>
      <c r="AK169" s="49" t="str">
        <f aca="false">IF(AD169=1,5%,"")</f>
        <v/>
      </c>
      <c r="AL169" s="49" t="str">
        <f aca="false">IF(AD169=1,(100*1.4)/(H169-I169)/100,"")</f>
        <v/>
      </c>
      <c r="AM169" s="49" t="str">
        <f aca="false">IF(AD169=1,IF(G169&gt;0,IF($H$3="US",0.1/AF169,(0.1*37)/AF169),0.1),"")</f>
        <v/>
      </c>
      <c r="AN169" s="49" t="str">
        <f aca="false">IF(AD169=1,SQRT(AK169*AK169+AL169*AL169+AM169*AM169),"")</f>
        <v/>
      </c>
      <c r="AO169" s="55"/>
    </row>
    <row r="170" customFormat="false" ht="19.35" hidden="false" customHeight="false" outlineLevel="0" collapsed="false">
      <c r="A170" s="26"/>
      <c r="B170" s="26"/>
      <c r="C170" s="27"/>
      <c r="D170" s="28"/>
      <c r="E170" s="27"/>
      <c r="F170" s="28"/>
      <c r="G170" s="29" t="str">
        <f aca="false">IF(OR(ISBLANK(C170),ISBLANK(D170),ISBLANK(E170),ISBLANK(F170)),"",(E170+F170)-(C170+D170))</f>
        <v/>
      </c>
      <c r="H170" s="30"/>
      <c r="I170" s="31"/>
      <c r="J170" s="32" t="n">
        <f aca="false">IF(N170="SST",0.314473,IF(N170="SLT",0.031243,IF(N170="LST",0.124228,IF(N170="LLT",0.010189,IF(N170="LST-OO",0.074671,IF(N170="LLT-OO",0.011965,IF(N170="LMT-OO",0.013497,IF(N170="HST",7.2954,IF(N170="HLT",0.60795)))))))))</f>
        <v>0</v>
      </c>
      <c r="K170" s="32" t="n">
        <f aca="false">IF(N170="SST",0.260619,IF(N170="SLT",0.02188,IF(N170="LST",0.040676,IF(N170="LLT",0.003372,IF(N170="LST-OO",0.037557,IF(N170="LLT-OO",0.002079,IF(N170="LMT-OO",0.012499,IF(N170="HST",0.004293,IF(N170="HLT",0.0003578)))))))))</f>
        <v>0</v>
      </c>
      <c r="L170" s="29" t="n">
        <f aca="false">IF(N170="SST",0.087,IF(N170="SLT",0.087,IF(N170="LST",0.12,IF(N170="LLT",0.12,IF(N170="LST-OO",0.12,IF(N170="LLT-OO",0.12,IF(N170="LMT-OO",0.12,IF(N170="HST",0.07,IF(N170="HLT",0.07)))))))))</f>
        <v>0</v>
      </c>
      <c r="M170" s="33" t="str">
        <f aca="false">IF(ISBLANK(N170),"",IF(N170="HST",J170+K170*((I170+H170)/2),IF(N170="HLT",J170+K170*((I170+H170)/2),J170+K170*LN((I170+H170)/2))))</f>
        <v/>
      </c>
      <c r="N170" s="31"/>
      <c r="O170" s="31"/>
      <c r="P170" s="34" t="n">
        <f aca="false">IF($H$3="US",IF(LEFT(N170,1)="S",IF(O170&lt;=4000,1,IF(O170&gt;4000,0.79+(6*O170/100000))),IF(LEFT(N170,1)="L",IF(O170&lt;=200,1,IF(O170&gt;200,1.005+(4.5526*O170/100000))),IF(LEFT(N170,1)="H",1))),IF($H$3="SI",IF(LEFT(N170,1)="S",IF(O170&lt;=1219.51,1,IF(O170&gt;1219.51,0.79+(6*(O170*3.28)/100000))),IF(LEFT(N170,1)="L",IF(O170&lt;=60.98,1,IF(O170&gt;60.98,1.005+(4.5526*(O170*3.28)/100000))),IF(LEFT(N170,1)="H",1)))))</f>
        <v>0</v>
      </c>
      <c r="Q170" s="35"/>
      <c r="R170" s="36" t="str">
        <f aca="false">IF(AF170&lt;0,0,IF($AD170=0,"Review",IF($H$3="US",(($H170-$I170-0.066667*($G170))/($G170*$M170)-($L170*$Q170))*$P170,(($H170-$I170-0.066667*($G170))/($G170*$M170)-($L170/8.696*$Q170))*$P170*37)))</f>
        <v>Review</v>
      </c>
      <c r="S170" s="37" t="str">
        <f aca="false">IF(R170="Review","",IF(R170=0,"",(SQRT(SUMSQ((5),(100*1.4/(H170-I170)),(100*IF($E$3="US",0.1,0.1*37)/R170)))/100)*R170))</f>
        <v/>
      </c>
      <c r="T170" s="38" t="str">
        <f aca="false">IF(R170="Review","",IF(R170=0,"",S170/R170))</f>
        <v/>
      </c>
      <c r="U170" s="39" t="n">
        <v>0.1814</v>
      </c>
      <c r="V170" s="40" t="n">
        <v>0.00096</v>
      </c>
      <c r="W170" s="41" t="e">
        <f aca="false">U170*G170</f>
        <v>#VALUE!</v>
      </c>
      <c r="X170" s="41" t="e">
        <f aca="false">EXP(-W170)</f>
        <v>#VALUE!</v>
      </c>
      <c r="Y170" s="41" t="e">
        <f aca="false">1-X170</f>
        <v>#VALUE!</v>
      </c>
      <c r="Z170" s="41" t="e">
        <f aca="false">1-(Y170/W170)</f>
        <v>#VALUE!</v>
      </c>
      <c r="AA170" s="41" t="e">
        <f aca="false">(R170*U170*V170)/Z170</f>
        <v>#VALUE!</v>
      </c>
      <c r="AB170" s="40" t="n">
        <v>0.01887</v>
      </c>
      <c r="AC170" s="42" t="s">
        <v>50</v>
      </c>
      <c r="AD170" s="43" t="b">
        <f aca="false">AND(NOT(ISBLANK(D170)),NOT(ISBLANK(F170)),NOT(ISBLANK(H170)),NOT(ISBLANK(I170)),NOT(ISBLANK(O170)),NOT(ISBLANK(Q170)),Q170&gt;=0,O170&gt;=0,H170&gt;=0,I170&gt;=0,G170&gt;0)</f>
        <v>0</v>
      </c>
      <c r="AE170" s="42" t="s">
        <v>51</v>
      </c>
      <c r="AF170" s="44" t="str">
        <f aca="false">IF($AD170=0,"Review",IF($H$3="US",(($H170-$I170-0.066667*($G170))/($G170*$M170)-($L170*$Q170))*$P170,(($H170-$I170-0.066667*($G170))/($G170*$M170)-($L170/8.696*$Q170))*$P170*37))</f>
        <v>Review</v>
      </c>
      <c r="AG170" s="45" t="str">
        <f aca="false">IF($AD170=0,"Review",IF($H$3="US",AA170/AB170*0.105*37,AA170/AB170))</f>
        <v>Review</v>
      </c>
      <c r="AH170" s="46" t="str">
        <f aca="false">IF($AD170=0,"",IF($H$3="US",AG170/60/60,AG170/24/60/60))</f>
        <v/>
      </c>
      <c r="AI170" s="47" t="str">
        <f aca="false">IF($AD170=0,"",IF($H$3="US",AA170/AB170*37/24/60/60,AA170/AB170/24/60/60))</f>
        <v/>
      </c>
      <c r="AJ170" s="48" t="str">
        <f aca="false">IF(AD170=0,"",IF(AF170=0,"",S170/R170))</f>
        <v/>
      </c>
      <c r="AK170" s="49" t="str">
        <f aca="false">IF(AD170=1,5%,"")</f>
        <v/>
      </c>
      <c r="AL170" s="49" t="str">
        <f aca="false">IF(AD170=1,(100*1.4)/(H170-I170)/100,"")</f>
        <v/>
      </c>
      <c r="AM170" s="49" t="str">
        <f aca="false">IF(AD170=1,IF(G170&gt;0,IF($H$3="US",0.1/AF170,(0.1*37)/AF170),0.1),"")</f>
        <v/>
      </c>
      <c r="AN170" s="49" t="str">
        <f aca="false">IF(AD170=1,SQRT(AK170*AK170+AL170*AL170+AM170*AM170),"")</f>
        <v/>
      </c>
      <c r="AO170" s="55"/>
    </row>
    <row r="171" customFormat="false" ht="19.35" hidden="false" customHeight="false" outlineLevel="0" collapsed="false">
      <c r="A171" s="26"/>
      <c r="B171" s="26"/>
      <c r="C171" s="27"/>
      <c r="D171" s="28"/>
      <c r="E171" s="27"/>
      <c r="F171" s="28"/>
      <c r="G171" s="29" t="str">
        <f aca="false">IF(OR(ISBLANK(C171),ISBLANK(D171),ISBLANK(E171),ISBLANK(F171)),"",(E171+F171)-(C171+D171))</f>
        <v/>
      </c>
      <c r="H171" s="30"/>
      <c r="I171" s="31"/>
      <c r="J171" s="32" t="n">
        <f aca="false">IF(N171="SST",0.314473,IF(N171="SLT",0.031243,IF(N171="LST",0.124228,IF(N171="LLT",0.010189,IF(N171="LST-OO",0.074671,IF(N171="LLT-OO",0.011965,IF(N171="LMT-OO",0.013497,IF(N171="HST",7.2954,IF(N171="HLT",0.60795)))))))))</f>
        <v>0</v>
      </c>
      <c r="K171" s="32" t="n">
        <f aca="false">IF(N171="SST",0.260619,IF(N171="SLT",0.02188,IF(N171="LST",0.040676,IF(N171="LLT",0.003372,IF(N171="LST-OO",0.037557,IF(N171="LLT-OO",0.002079,IF(N171="LMT-OO",0.012499,IF(N171="HST",0.004293,IF(N171="HLT",0.0003578)))))))))</f>
        <v>0</v>
      </c>
      <c r="L171" s="29" t="n">
        <f aca="false">IF(N171="SST",0.087,IF(N171="SLT",0.087,IF(N171="LST",0.12,IF(N171="LLT",0.12,IF(N171="LST-OO",0.12,IF(N171="LLT-OO",0.12,IF(N171="LMT-OO",0.12,IF(N171="HST",0.07,IF(N171="HLT",0.07)))))))))</f>
        <v>0</v>
      </c>
      <c r="M171" s="33" t="str">
        <f aca="false">IF(ISBLANK(N171),"",IF(N171="HST",J171+K171*((I171+H171)/2),IF(N171="HLT",J171+K171*((I171+H171)/2),J171+K171*LN((I171+H171)/2))))</f>
        <v/>
      </c>
      <c r="N171" s="31"/>
      <c r="O171" s="31"/>
      <c r="P171" s="34" t="n">
        <f aca="false">IF($H$3="US",IF(LEFT(N171,1)="S",IF(O171&lt;=4000,1,IF(O171&gt;4000,0.79+(6*O171/100000))),IF(LEFT(N171,1)="L",IF(O171&lt;=200,1,IF(O171&gt;200,1.005+(4.5526*O171/100000))),IF(LEFT(N171,1)="H",1))),IF($H$3="SI",IF(LEFT(N171,1)="S",IF(O171&lt;=1219.51,1,IF(O171&gt;1219.51,0.79+(6*(O171*3.28)/100000))),IF(LEFT(N171,1)="L",IF(O171&lt;=60.98,1,IF(O171&gt;60.98,1.005+(4.5526*(O171*3.28)/100000))),IF(LEFT(N171,1)="H",1)))))</f>
        <v>0</v>
      </c>
      <c r="Q171" s="35"/>
      <c r="R171" s="36" t="str">
        <f aca="false">IF(AF171&lt;0,0,IF($AD171=0,"Review",IF($H$3="US",(($H171-$I171-0.066667*($G171))/($G171*$M171)-($L171*$Q171))*$P171,(($H171-$I171-0.066667*($G171))/($G171*$M171)-($L171/8.696*$Q171))*$P171*37)))</f>
        <v>Review</v>
      </c>
      <c r="S171" s="37" t="str">
        <f aca="false">IF(R171="Review","",IF(R171=0,"",(SQRT(SUMSQ((5),(100*1.4/(H171-I171)),(100*IF($E$3="US",0.1,0.1*37)/R171)))/100)*R171))</f>
        <v/>
      </c>
      <c r="T171" s="38" t="str">
        <f aca="false">IF(R171="Review","",IF(R171=0,"",S171/R171))</f>
        <v/>
      </c>
      <c r="U171" s="39" t="n">
        <v>0.1814</v>
      </c>
      <c r="V171" s="40" t="n">
        <v>0.00096</v>
      </c>
      <c r="W171" s="41" t="e">
        <f aca="false">U171*G171</f>
        <v>#VALUE!</v>
      </c>
      <c r="X171" s="41" t="e">
        <f aca="false">EXP(-W171)</f>
        <v>#VALUE!</v>
      </c>
      <c r="Y171" s="41" t="e">
        <f aca="false">1-X171</f>
        <v>#VALUE!</v>
      </c>
      <c r="Z171" s="41" t="e">
        <f aca="false">1-(Y171/W171)</f>
        <v>#VALUE!</v>
      </c>
      <c r="AA171" s="41" t="e">
        <f aca="false">(R171*U171*V171)/Z171</f>
        <v>#VALUE!</v>
      </c>
      <c r="AB171" s="40" t="n">
        <v>0.01887</v>
      </c>
      <c r="AC171" s="42" t="s">
        <v>50</v>
      </c>
      <c r="AD171" s="43" t="b">
        <f aca="false">AND(NOT(ISBLANK(D171)),NOT(ISBLANK(F171)),NOT(ISBLANK(H171)),NOT(ISBLANK(I171)),NOT(ISBLANK(O171)),NOT(ISBLANK(Q171)),Q171&gt;=0,O171&gt;=0,H171&gt;=0,I171&gt;=0,G171&gt;0)</f>
        <v>0</v>
      </c>
      <c r="AE171" s="42" t="s">
        <v>51</v>
      </c>
      <c r="AF171" s="44" t="str">
        <f aca="false">IF($AD171=0,"Review",IF($H$3="US",(($H171-$I171-0.066667*($G171))/($G171*$M171)-($L171*$Q171))*$P171,(($H171-$I171-0.066667*($G171))/($G171*$M171)-($L171/8.696*$Q171))*$P171*37))</f>
        <v>Review</v>
      </c>
      <c r="AG171" s="45" t="str">
        <f aca="false">IF($AD171=0,"Review",IF($H$3="US",AA171/AB171*0.105*37,AA171/AB171))</f>
        <v>Review</v>
      </c>
      <c r="AH171" s="46" t="str">
        <f aca="false">IF($AD171=0,"",IF($H$3="US",AG171/60/60,AG171/24/60/60))</f>
        <v/>
      </c>
      <c r="AI171" s="47" t="str">
        <f aca="false">IF($AD171=0,"",IF($H$3="US",AA171/AB171*37/24/60/60,AA171/AB171/24/60/60))</f>
        <v/>
      </c>
      <c r="AJ171" s="48" t="str">
        <f aca="false">IF(AD171=0,"",IF(AF171=0,"",S171/R171))</f>
        <v/>
      </c>
      <c r="AK171" s="49" t="str">
        <f aca="false">IF(AD171=1,5%,"")</f>
        <v/>
      </c>
      <c r="AL171" s="49" t="str">
        <f aca="false">IF(AD171=1,(100*1.4)/(H171-I171)/100,"")</f>
        <v/>
      </c>
      <c r="AM171" s="49" t="str">
        <f aca="false">IF(AD171=1,IF(G171&gt;0,IF($H$3="US",0.1/AF171,(0.1*37)/AF171),0.1),"")</f>
        <v/>
      </c>
      <c r="AN171" s="49" t="str">
        <f aca="false">IF(AD171=1,SQRT(AK171*AK171+AL171*AL171+AM171*AM171),"")</f>
        <v/>
      </c>
      <c r="AO171" s="55"/>
    </row>
    <row r="172" customFormat="false" ht="19.35" hidden="false" customHeight="false" outlineLevel="0" collapsed="false">
      <c r="A172" s="26"/>
      <c r="B172" s="26"/>
      <c r="C172" s="27"/>
      <c r="D172" s="28"/>
      <c r="E172" s="27"/>
      <c r="F172" s="28"/>
      <c r="G172" s="29" t="str">
        <f aca="false">IF(OR(ISBLANK(C172),ISBLANK(D172),ISBLANK(E172),ISBLANK(F172)),"",(E172+F172)-(C172+D172))</f>
        <v/>
      </c>
      <c r="H172" s="30"/>
      <c r="I172" s="31"/>
      <c r="J172" s="32" t="n">
        <f aca="false">IF(N172="SST",0.314473,IF(N172="SLT",0.031243,IF(N172="LST",0.124228,IF(N172="LLT",0.010189,IF(N172="LST-OO",0.074671,IF(N172="LLT-OO",0.011965,IF(N172="LMT-OO",0.013497,IF(N172="HST",7.2954,IF(N172="HLT",0.60795)))))))))</f>
        <v>0</v>
      </c>
      <c r="K172" s="32" t="n">
        <f aca="false">IF(N172="SST",0.260619,IF(N172="SLT",0.02188,IF(N172="LST",0.040676,IF(N172="LLT",0.003372,IF(N172="LST-OO",0.037557,IF(N172="LLT-OO",0.002079,IF(N172="LMT-OO",0.012499,IF(N172="HST",0.004293,IF(N172="HLT",0.0003578)))))))))</f>
        <v>0</v>
      </c>
      <c r="L172" s="29" t="n">
        <f aca="false">IF(N172="SST",0.087,IF(N172="SLT",0.087,IF(N172="LST",0.12,IF(N172="LLT",0.12,IF(N172="LST-OO",0.12,IF(N172="LLT-OO",0.12,IF(N172="LMT-OO",0.12,IF(N172="HST",0.07,IF(N172="HLT",0.07)))))))))</f>
        <v>0</v>
      </c>
      <c r="M172" s="33" t="str">
        <f aca="false">IF(ISBLANK(N172),"",IF(N172="HST",J172+K172*((I172+H172)/2),IF(N172="HLT",J172+K172*((I172+H172)/2),J172+K172*LN((I172+H172)/2))))</f>
        <v/>
      </c>
      <c r="N172" s="31"/>
      <c r="O172" s="31"/>
      <c r="P172" s="34" t="n">
        <f aca="false">IF($H$3="US",IF(LEFT(N172,1)="S",IF(O172&lt;=4000,1,IF(O172&gt;4000,0.79+(6*O172/100000))),IF(LEFT(N172,1)="L",IF(O172&lt;=200,1,IF(O172&gt;200,1.005+(4.5526*O172/100000))),IF(LEFT(N172,1)="H",1))),IF($H$3="SI",IF(LEFT(N172,1)="S",IF(O172&lt;=1219.51,1,IF(O172&gt;1219.51,0.79+(6*(O172*3.28)/100000))),IF(LEFT(N172,1)="L",IF(O172&lt;=60.98,1,IF(O172&gt;60.98,1.005+(4.5526*(O172*3.28)/100000))),IF(LEFT(N172,1)="H",1)))))</f>
        <v>0</v>
      </c>
      <c r="Q172" s="35"/>
      <c r="R172" s="36" t="str">
        <f aca="false">IF(AF172&lt;0,0,IF($AD172=0,"Review",IF($H$3="US",(($H172-$I172-0.066667*($G172))/($G172*$M172)-($L172*$Q172))*$P172,(($H172-$I172-0.066667*($G172))/($G172*$M172)-($L172/8.696*$Q172))*$P172*37)))</f>
        <v>Review</v>
      </c>
      <c r="S172" s="37" t="str">
        <f aca="false">IF(R172="Review","",IF(R172=0,"",(SQRT(SUMSQ((5),(100*1.4/(H172-I172)),(100*IF($E$3="US",0.1,0.1*37)/R172)))/100)*R172))</f>
        <v/>
      </c>
      <c r="T172" s="38" t="str">
        <f aca="false">IF(R172="Review","",IF(R172=0,"",S172/R172))</f>
        <v/>
      </c>
      <c r="U172" s="39" t="n">
        <v>0.1814</v>
      </c>
      <c r="V172" s="40" t="n">
        <v>0.00096</v>
      </c>
      <c r="W172" s="41" t="e">
        <f aca="false">U172*G172</f>
        <v>#VALUE!</v>
      </c>
      <c r="X172" s="41" t="e">
        <f aca="false">EXP(-W172)</f>
        <v>#VALUE!</v>
      </c>
      <c r="Y172" s="41" t="e">
        <f aca="false">1-X172</f>
        <v>#VALUE!</v>
      </c>
      <c r="Z172" s="41" t="e">
        <f aca="false">1-(Y172/W172)</f>
        <v>#VALUE!</v>
      </c>
      <c r="AA172" s="41" t="e">
        <f aca="false">(R172*U172*V172)/Z172</f>
        <v>#VALUE!</v>
      </c>
      <c r="AB172" s="40" t="n">
        <v>0.01887</v>
      </c>
      <c r="AC172" s="42" t="s">
        <v>50</v>
      </c>
      <c r="AD172" s="43" t="b">
        <f aca="false">AND(NOT(ISBLANK(D172)),NOT(ISBLANK(F172)),NOT(ISBLANK(H172)),NOT(ISBLANK(I172)),NOT(ISBLANK(O172)),NOT(ISBLANK(Q172)),Q172&gt;=0,O172&gt;=0,H172&gt;=0,I172&gt;=0,G172&gt;0)</f>
        <v>0</v>
      </c>
      <c r="AE172" s="42" t="s">
        <v>51</v>
      </c>
      <c r="AF172" s="44" t="str">
        <f aca="false">IF($AD172=0,"Review",IF($H$3="US",(($H172-$I172-0.066667*($G172))/($G172*$M172)-($L172*$Q172))*$P172,(($H172-$I172-0.066667*($G172))/($G172*$M172)-($L172/8.696*$Q172))*$P172*37))</f>
        <v>Review</v>
      </c>
      <c r="AG172" s="45" t="str">
        <f aca="false">IF($AD172=0,"Review",IF($H$3="US",AA172/AB172*0.105*37,AA172/AB172))</f>
        <v>Review</v>
      </c>
      <c r="AH172" s="46" t="str">
        <f aca="false">IF($AD172=0,"",IF($H$3="US",AG172/60/60,AG172/24/60/60))</f>
        <v/>
      </c>
      <c r="AI172" s="47" t="str">
        <f aca="false">IF($AD172=0,"",IF($H$3="US",AA172/AB172*37/24/60/60,AA172/AB172/24/60/60))</f>
        <v/>
      </c>
      <c r="AJ172" s="48" t="str">
        <f aca="false">IF(AD172=0,"",IF(AF172=0,"",S172/R172))</f>
        <v/>
      </c>
      <c r="AK172" s="49" t="str">
        <f aca="false">IF(AD172=1,5%,"")</f>
        <v/>
      </c>
      <c r="AL172" s="49" t="str">
        <f aca="false">IF(AD172=1,(100*1.4)/(H172-I172)/100,"")</f>
        <v/>
      </c>
      <c r="AM172" s="49" t="str">
        <f aca="false">IF(AD172=1,IF(G172&gt;0,IF($H$3="US",0.1/AF172,(0.1*37)/AF172),0.1),"")</f>
        <v/>
      </c>
      <c r="AN172" s="49" t="str">
        <f aca="false">IF(AD172=1,SQRT(AK172*AK172+AL172*AL172+AM172*AM172),"")</f>
        <v/>
      </c>
      <c r="AO172" s="55"/>
    </row>
    <row r="173" customFormat="false" ht="19.35" hidden="false" customHeight="false" outlineLevel="0" collapsed="false">
      <c r="A173" s="26"/>
      <c r="B173" s="26"/>
      <c r="C173" s="27"/>
      <c r="D173" s="28"/>
      <c r="E173" s="27"/>
      <c r="F173" s="28"/>
      <c r="G173" s="29" t="str">
        <f aca="false">IF(OR(ISBLANK(C173),ISBLANK(D173),ISBLANK(E173),ISBLANK(F173)),"",(E173+F173)-(C173+D173))</f>
        <v/>
      </c>
      <c r="H173" s="30"/>
      <c r="I173" s="31"/>
      <c r="J173" s="32" t="n">
        <f aca="false">IF(N173="SST",0.314473,IF(N173="SLT",0.031243,IF(N173="LST",0.124228,IF(N173="LLT",0.010189,IF(N173="LST-OO",0.074671,IF(N173="LLT-OO",0.011965,IF(N173="LMT-OO",0.013497,IF(N173="HST",7.2954,IF(N173="HLT",0.60795)))))))))</f>
        <v>0</v>
      </c>
      <c r="K173" s="32" t="n">
        <f aca="false">IF(N173="SST",0.260619,IF(N173="SLT",0.02188,IF(N173="LST",0.040676,IF(N173="LLT",0.003372,IF(N173="LST-OO",0.037557,IF(N173="LLT-OO",0.002079,IF(N173="LMT-OO",0.012499,IF(N173="HST",0.004293,IF(N173="HLT",0.0003578)))))))))</f>
        <v>0</v>
      </c>
      <c r="L173" s="29" t="n">
        <f aca="false">IF(N173="SST",0.087,IF(N173="SLT",0.087,IF(N173="LST",0.12,IF(N173="LLT",0.12,IF(N173="LST-OO",0.12,IF(N173="LLT-OO",0.12,IF(N173="LMT-OO",0.12,IF(N173="HST",0.07,IF(N173="HLT",0.07)))))))))</f>
        <v>0</v>
      </c>
      <c r="M173" s="33" t="str">
        <f aca="false">IF(ISBLANK(N173),"",IF(N173="HST",J173+K173*((I173+H173)/2),IF(N173="HLT",J173+K173*((I173+H173)/2),J173+K173*LN((I173+H173)/2))))</f>
        <v/>
      </c>
      <c r="N173" s="31"/>
      <c r="O173" s="31"/>
      <c r="P173" s="34" t="n">
        <f aca="false">IF($H$3="US",IF(LEFT(N173,1)="S",IF(O173&lt;=4000,1,IF(O173&gt;4000,0.79+(6*O173/100000))),IF(LEFT(N173,1)="L",IF(O173&lt;=200,1,IF(O173&gt;200,1.005+(4.5526*O173/100000))),IF(LEFT(N173,1)="H",1))),IF($H$3="SI",IF(LEFT(N173,1)="S",IF(O173&lt;=1219.51,1,IF(O173&gt;1219.51,0.79+(6*(O173*3.28)/100000))),IF(LEFT(N173,1)="L",IF(O173&lt;=60.98,1,IF(O173&gt;60.98,1.005+(4.5526*(O173*3.28)/100000))),IF(LEFT(N173,1)="H",1)))))</f>
        <v>0</v>
      </c>
      <c r="Q173" s="35"/>
      <c r="R173" s="36" t="str">
        <f aca="false">IF(AF173&lt;0,0,IF($AD173=0,"Review",IF($H$3="US",(($H173-$I173-0.066667*($G173))/($G173*$M173)-($L173*$Q173))*$P173,(($H173-$I173-0.066667*($G173))/($G173*$M173)-($L173/8.696*$Q173))*$P173*37)))</f>
        <v>Review</v>
      </c>
      <c r="S173" s="37" t="str">
        <f aca="false">IF(R173="Review","",IF(R173=0,"",(SQRT(SUMSQ((5),(100*1.4/(H173-I173)),(100*IF($E$3="US",0.1,0.1*37)/R173)))/100)*R173))</f>
        <v/>
      </c>
      <c r="T173" s="38" t="str">
        <f aca="false">IF(R173="Review","",IF(R173=0,"",S173/R173))</f>
        <v/>
      </c>
      <c r="U173" s="39" t="n">
        <v>0.1814</v>
      </c>
      <c r="V173" s="40" t="n">
        <v>0.00096</v>
      </c>
      <c r="W173" s="41" t="e">
        <f aca="false">U173*G173</f>
        <v>#VALUE!</v>
      </c>
      <c r="X173" s="41" t="e">
        <f aca="false">EXP(-W173)</f>
        <v>#VALUE!</v>
      </c>
      <c r="Y173" s="41" t="e">
        <f aca="false">1-X173</f>
        <v>#VALUE!</v>
      </c>
      <c r="Z173" s="41" t="e">
        <f aca="false">1-(Y173/W173)</f>
        <v>#VALUE!</v>
      </c>
      <c r="AA173" s="41" t="e">
        <f aca="false">(R173*U173*V173)/Z173</f>
        <v>#VALUE!</v>
      </c>
      <c r="AB173" s="40" t="n">
        <v>0.01887</v>
      </c>
      <c r="AC173" s="42" t="s">
        <v>50</v>
      </c>
      <c r="AD173" s="43" t="b">
        <f aca="false">AND(NOT(ISBLANK(D173)),NOT(ISBLANK(F173)),NOT(ISBLANK(H173)),NOT(ISBLANK(I173)),NOT(ISBLANK(O173)),NOT(ISBLANK(Q173)),Q173&gt;=0,O173&gt;=0,H173&gt;=0,I173&gt;=0,G173&gt;0)</f>
        <v>0</v>
      </c>
      <c r="AE173" s="42" t="s">
        <v>51</v>
      </c>
      <c r="AF173" s="44" t="str">
        <f aca="false">IF($AD173=0,"Review",IF($H$3="US",(($H173-$I173-0.066667*($G173))/($G173*$M173)-($L173*$Q173))*$P173,(($H173-$I173-0.066667*($G173))/($G173*$M173)-($L173/8.696*$Q173))*$P173*37))</f>
        <v>Review</v>
      </c>
      <c r="AG173" s="45" t="str">
        <f aca="false">IF($AD173=0,"Review",IF($H$3="US",AA173/AB173*0.105*37,AA173/AB173))</f>
        <v>Review</v>
      </c>
      <c r="AH173" s="46" t="str">
        <f aca="false">IF($AD173=0,"",IF($H$3="US",AG173/60/60,AG173/24/60/60))</f>
        <v/>
      </c>
      <c r="AI173" s="47" t="str">
        <f aca="false">IF($AD173=0,"",IF($H$3="US",AA173/AB173*37/24/60/60,AA173/AB173/24/60/60))</f>
        <v/>
      </c>
      <c r="AJ173" s="48" t="str">
        <f aca="false">IF(AD173=0,"",IF(AF173=0,"",S173/R173))</f>
        <v/>
      </c>
      <c r="AK173" s="49" t="str">
        <f aca="false">IF(AD173=1,5%,"")</f>
        <v/>
      </c>
      <c r="AL173" s="49" t="str">
        <f aca="false">IF(AD173=1,(100*1.4)/(H173-I173)/100,"")</f>
        <v/>
      </c>
      <c r="AM173" s="49" t="str">
        <f aca="false">IF(AD173=1,IF(G173&gt;0,IF($H$3="US",0.1/AF173,(0.1*37)/AF173),0.1),"")</f>
        <v/>
      </c>
      <c r="AN173" s="49" t="str">
        <f aca="false">IF(AD173=1,SQRT(AK173*AK173+AL173*AL173+AM173*AM173),"")</f>
        <v/>
      </c>
      <c r="AO173" s="55"/>
    </row>
    <row r="174" customFormat="false" ht="19.35" hidden="false" customHeight="false" outlineLevel="0" collapsed="false">
      <c r="A174" s="26"/>
      <c r="B174" s="26"/>
      <c r="C174" s="27"/>
      <c r="D174" s="28"/>
      <c r="E174" s="27"/>
      <c r="F174" s="28"/>
      <c r="G174" s="29" t="str">
        <f aca="false">IF(OR(ISBLANK(C174),ISBLANK(D174),ISBLANK(E174),ISBLANK(F174)),"",(E174+F174)-(C174+D174))</f>
        <v/>
      </c>
      <c r="H174" s="30"/>
      <c r="I174" s="31"/>
      <c r="J174" s="32" t="n">
        <f aca="false">IF(N174="SST",0.314473,IF(N174="SLT",0.031243,IF(N174="LST",0.124228,IF(N174="LLT",0.010189,IF(N174="LST-OO",0.074671,IF(N174="LLT-OO",0.011965,IF(N174="LMT-OO",0.013497,IF(N174="HST",7.2954,IF(N174="HLT",0.60795)))))))))</f>
        <v>0</v>
      </c>
      <c r="K174" s="32" t="n">
        <f aca="false">IF(N174="SST",0.260619,IF(N174="SLT",0.02188,IF(N174="LST",0.040676,IF(N174="LLT",0.003372,IF(N174="LST-OO",0.037557,IF(N174="LLT-OO",0.002079,IF(N174="LMT-OO",0.012499,IF(N174="HST",0.004293,IF(N174="HLT",0.0003578)))))))))</f>
        <v>0</v>
      </c>
      <c r="L174" s="29" t="n">
        <f aca="false">IF(N174="SST",0.087,IF(N174="SLT",0.087,IF(N174="LST",0.12,IF(N174="LLT",0.12,IF(N174="LST-OO",0.12,IF(N174="LLT-OO",0.12,IF(N174="LMT-OO",0.12,IF(N174="HST",0.07,IF(N174="HLT",0.07)))))))))</f>
        <v>0</v>
      </c>
      <c r="M174" s="33" t="str">
        <f aca="false">IF(ISBLANK(N174),"",IF(N174="HST",J174+K174*((I174+H174)/2),IF(N174="HLT",J174+K174*((I174+H174)/2),J174+K174*LN((I174+H174)/2))))</f>
        <v/>
      </c>
      <c r="N174" s="31"/>
      <c r="O174" s="31"/>
      <c r="P174" s="34" t="n">
        <f aca="false">IF($H$3="US",IF(LEFT(N174,1)="S",IF(O174&lt;=4000,1,IF(O174&gt;4000,0.79+(6*O174/100000))),IF(LEFT(N174,1)="L",IF(O174&lt;=200,1,IF(O174&gt;200,1.005+(4.5526*O174/100000))),IF(LEFT(N174,1)="H",1))),IF($H$3="SI",IF(LEFT(N174,1)="S",IF(O174&lt;=1219.51,1,IF(O174&gt;1219.51,0.79+(6*(O174*3.28)/100000))),IF(LEFT(N174,1)="L",IF(O174&lt;=60.98,1,IF(O174&gt;60.98,1.005+(4.5526*(O174*3.28)/100000))),IF(LEFT(N174,1)="H",1)))))</f>
        <v>0</v>
      </c>
      <c r="Q174" s="35"/>
      <c r="R174" s="36" t="str">
        <f aca="false">IF(AF174&lt;0,0,IF($AD174=0,"Review",IF($H$3="US",(($H174-$I174-0.066667*($G174))/($G174*$M174)-($L174*$Q174))*$P174,(($H174-$I174-0.066667*($G174))/($G174*$M174)-($L174/8.696*$Q174))*$P174*37)))</f>
        <v>Review</v>
      </c>
      <c r="S174" s="37" t="str">
        <f aca="false">IF(R174="Review","",IF(R174=0,"",(SQRT(SUMSQ((5),(100*1.4/(H174-I174)),(100*IF($E$3="US",0.1,0.1*37)/R174)))/100)*R174))</f>
        <v/>
      </c>
      <c r="T174" s="38" t="str">
        <f aca="false">IF(R174="Review","",IF(R174=0,"",S174/R174))</f>
        <v/>
      </c>
      <c r="U174" s="39" t="n">
        <v>0.1814</v>
      </c>
      <c r="V174" s="40" t="n">
        <v>0.00096</v>
      </c>
      <c r="W174" s="41" t="e">
        <f aca="false">U174*G174</f>
        <v>#VALUE!</v>
      </c>
      <c r="X174" s="41" t="e">
        <f aca="false">EXP(-W174)</f>
        <v>#VALUE!</v>
      </c>
      <c r="Y174" s="41" t="e">
        <f aca="false">1-X174</f>
        <v>#VALUE!</v>
      </c>
      <c r="Z174" s="41" t="e">
        <f aca="false">1-(Y174/W174)</f>
        <v>#VALUE!</v>
      </c>
      <c r="AA174" s="41" t="e">
        <f aca="false">(R174*U174*V174)/Z174</f>
        <v>#VALUE!</v>
      </c>
      <c r="AB174" s="40" t="n">
        <v>0.01887</v>
      </c>
      <c r="AC174" s="42" t="s">
        <v>50</v>
      </c>
      <c r="AD174" s="43" t="b">
        <f aca="false">AND(NOT(ISBLANK(D174)),NOT(ISBLANK(F174)),NOT(ISBLANK(H174)),NOT(ISBLANK(I174)),NOT(ISBLANK(O174)),NOT(ISBLANK(Q174)),Q174&gt;=0,O174&gt;=0,H174&gt;=0,I174&gt;=0,G174&gt;0)</f>
        <v>0</v>
      </c>
      <c r="AE174" s="42" t="s">
        <v>51</v>
      </c>
      <c r="AF174" s="44" t="str">
        <f aca="false">IF($AD174=0,"Review",IF($H$3="US",(($H174-$I174-0.066667*($G174))/($G174*$M174)-($L174*$Q174))*$P174,(($H174-$I174-0.066667*($G174))/($G174*$M174)-($L174/8.696*$Q174))*$P174*37))</f>
        <v>Review</v>
      </c>
      <c r="AG174" s="45" t="str">
        <f aca="false">IF($AD174=0,"Review",IF($H$3="US",AA174/AB174*0.105*37,AA174/AB174))</f>
        <v>Review</v>
      </c>
      <c r="AH174" s="46" t="str">
        <f aca="false">IF($AD174=0,"",IF($H$3="US",AG174/60/60,AG174/24/60/60))</f>
        <v/>
      </c>
      <c r="AI174" s="47" t="str">
        <f aca="false">IF($AD174=0,"",IF($H$3="US",AA174/AB174*37/24/60/60,AA174/AB174/24/60/60))</f>
        <v/>
      </c>
      <c r="AJ174" s="48" t="str">
        <f aca="false">IF(AD174=0,"",IF(AF174=0,"",S174/R174))</f>
        <v/>
      </c>
      <c r="AK174" s="49" t="str">
        <f aca="false">IF(AD174=1,5%,"")</f>
        <v/>
      </c>
      <c r="AL174" s="49" t="str">
        <f aca="false">IF(AD174=1,(100*1.4)/(H174-I174)/100,"")</f>
        <v/>
      </c>
      <c r="AM174" s="49" t="str">
        <f aca="false">IF(AD174=1,IF(G174&gt;0,IF($H$3="US",0.1/AF174,(0.1*37)/AF174),0.1),"")</f>
        <v/>
      </c>
      <c r="AN174" s="49" t="str">
        <f aca="false">IF(AD174=1,SQRT(AK174*AK174+AL174*AL174+AM174*AM174),"")</f>
        <v/>
      </c>
      <c r="AO174" s="55"/>
    </row>
    <row r="175" customFormat="false" ht="19.35" hidden="false" customHeight="false" outlineLevel="0" collapsed="false">
      <c r="A175" s="26"/>
      <c r="B175" s="26"/>
      <c r="C175" s="27"/>
      <c r="D175" s="28"/>
      <c r="E175" s="27"/>
      <c r="F175" s="28"/>
      <c r="G175" s="29" t="str">
        <f aca="false">IF(OR(ISBLANK(C175),ISBLANK(D175),ISBLANK(E175),ISBLANK(F175)),"",(E175+F175)-(C175+D175))</f>
        <v/>
      </c>
      <c r="H175" s="30"/>
      <c r="I175" s="31"/>
      <c r="J175" s="32" t="n">
        <f aca="false">IF(N175="SST",0.314473,IF(N175="SLT",0.031243,IF(N175="LST",0.124228,IF(N175="LLT",0.010189,IF(N175="LST-OO",0.074671,IF(N175="LLT-OO",0.011965,IF(N175="LMT-OO",0.013497,IF(N175="HST",7.2954,IF(N175="HLT",0.60795)))))))))</f>
        <v>0</v>
      </c>
      <c r="K175" s="32" t="n">
        <f aca="false">IF(N175="SST",0.260619,IF(N175="SLT",0.02188,IF(N175="LST",0.040676,IF(N175="LLT",0.003372,IF(N175="LST-OO",0.037557,IF(N175="LLT-OO",0.002079,IF(N175="LMT-OO",0.012499,IF(N175="HST",0.004293,IF(N175="HLT",0.0003578)))))))))</f>
        <v>0</v>
      </c>
      <c r="L175" s="29" t="n">
        <f aca="false">IF(N175="SST",0.087,IF(N175="SLT",0.087,IF(N175="LST",0.12,IF(N175="LLT",0.12,IF(N175="LST-OO",0.12,IF(N175="LLT-OO",0.12,IF(N175="LMT-OO",0.12,IF(N175="HST",0.07,IF(N175="HLT",0.07)))))))))</f>
        <v>0</v>
      </c>
      <c r="M175" s="33" t="str">
        <f aca="false">IF(ISBLANK(N175),"",IF(N175="HST",J175+K175*((I175+H175)/2),IF(N175="HLT",J175+K175*((I175+H175)/2),J175+K175*LN((I175+H175)/2))))</f>
        <v/>
      </c>
      <c r="N175" s="31"/>
      <c r="O175" s="31"/>
      <c r="P175" s="34" t="n">
        <f aca="false">IF($H$3="US",IF(LEFT(N175,1)="S",IF(O175&lt;=4000,1,IF(O175&gt;4000,0.79+(6*O175/100000))),IF(LEFT(N175,1)="L",IF(O175&lt;=200,1,IF(O175&gt;200,1.005+(4.5526*O175/100000))),IF(LEFT(N175,1)="H",1))),IF($H$3="SI",IF(LEFT(N175,1)="S",IF(O175&lt;=1219.51,1,IF(O175&gt;1219.51,0.79+(6*(O175*3.28)/100000))),IF(LEFT(N175,1)="L",IF(O175&lt;=60.98,1,IF(O175&gt;60.98,1.005+(4.5526*(O175*3.28)/100000))),IF(LEFT(N175,1)="H",1)))))</f>
        <v>0</v>
      </c>
      <c r="Q175" s="35"/>
      <c r="R175" s="36" t="str">
        <f aca="false">IF(AF175&lt;0,0,IF($AD175=0,"Review",IF($H$3="US",(($H175-$I175-0.066667*($G175))/($G175*$M175)-($L175*$Q175))*$P175,(($H175-$I175-0.066667*($G175))/($G175*$M175)-($L175/8.696*$Q175))*$P175*37)))</f>
        <v>Review</v>
      </c>
      <c r="S175" s="37" t="str">
        <f aca="false">IF(R175="Review","",IF(R175=0,"",(SQRT(SUMSQ((5),(100*1.4/(H175-I175)),(100*IF($E$3="US",0.1,0.1*37)/R175)))/100)*R175))</f>
        <v/>
      </c>
      <c r="T175" s="38" t="str">
        <f aca="false">IF(R175="Review","",IF(R175=0,"",S175/R175))</f>
        <v/>
      </c>
      <c r="U175" s="39" t="n">
        <v>0.1814</v>
      </c>
      <c r="V175" s="40" t="n">
        <v>0.00096</v>
      </c>
      <c r="W175" s="41" t="e">
        <f aca="false">U175*G175</f>
        <v>#VALUE!</v>
      </c>
      <c r="X175" s="41" t="e">
        <f aca="false">EXP(-W175)</f>
        <v>#VALUE!</v>
      </c>
      <c r="Y175" s="41" t="e">
        <f aca="false">1-X175</f>
        <v>#VALUE!</v>
      </c>
      <c r="Z175" s="41" t="e">
        <f aca="false">1-(Y175/W175)</f>
        <v>#VALUE!</v>
      </c>
      <c r="AA175" s="41" t="e">
        <f aca="false">(R175*U175*V175)/Z175</f>
        <v>#VALUE!</v>
      </c>
      <c r="AB175" s="40" t="n">
        <v>0.01887</v>
      </c>
      <c r="AC175" s="42" t="s">
        <v>50</v>
      </c>
      <c r="AD175" s="43" t="b">
        <f aca="false">AND(NOT(ISBLANK(D175)),NOT(ISBLANK(F175)),NOT(ISBLANK(H175)),NOT(ISBLANK(I175)),NOT(ISBLANK(O175)),NOT(ISBLANK(Q175)),Q175&gt;=0,O175&gt;=0,H175&gt;=0,I175&gt;=0,G175&gt;0)</f>
        <v>0</v>
      </c>
      <c r="AE175" s="42" t="s">
        <v>51</v>
      </c>
      <c r="AF175" s="44" t="str">
        <f aca="false">IF($AD175=0,"Review",IF($H$3="US",(($H175-$I175-0.066667*($G175))/($G175*$M175)-($L175*$Q175))*$P175,(($H175-$I175-0.066667*($G175))/($G175*$M175)-($L175/8.696*$Q175))*$P175*37))</f>
        <v>Review</v>
      </c>
      <c r="AG175" s="45" t="str">
        <f aca="false">IF($AD175=0,"Review",IF($H$3="US",AA175/AB175*0.105*37,AA175/AB175))</f>
        <v>Review</v>
      </c>
      <c r="AH175" s="46" t="str">
        <f aca="false">IF($AD175=0,"",IF($H$3="US",AG175/60/60,AG175/24/60/60))</f>
        <v/>
      </c>
      <c r="AI175" s="47" t="str">
        <f aca="false">IF($AD175=0,"",IF($H$3="US",AA175/AB175*37/24/60/60,AA175/AB175/24/60/60))</f>
        <v/>
      </c>
      <c r="AJ175" s="48" t="str">
        <f aca="false">IF(AD175=0,"",IF(AF175=0,"",S175/R175))</f>
        <v/>
      </c>
      <c r="AK175" s="49" t="str">
        <f aca="false">IF(AD175=1,5%,"")</f>
        <v/>
      </c>
      <c r="AL175" s="49" t="str">
        <f aca="false">IF(AD175=1,(100*1.4)/(H175-I175)/100,"")</f>
        <v/>
      </c>
      <c r="AM175" s="49" t="str">
        <f aca="false">IF(AD175=1,IF(G175&gt;0,IF($H$3="US",0.1/AF175,(0.1*37)/AF175),0.1),"")</f>
        <v/>
      </c>
      <c r="AN175" s="49" t="str">
        <f aca="false">IF(AD175=1,SQRT(AK175*AK175+AL175*AL175+AM175*AM175),"")</f>
        <v/>
      </c>
      <c r="AO175" s="55"/>
    </row>
    <row r="176" customFormat="false" ht="19.35" hidden="false" customHeight="false" outlineLevel="0" collapsed="false">
      <c r="A176" s="26"/>
      <c r="B176" s="26"/>
      <c r="C176" s="27"/>
      <c r="D176" s="28"/>
      <c r="E176" s="27"/>
      <c r="F176" s="28"/>
      <c r="G176" s="29" t="str">
        <f aca="false">IF(OR(ISBLANK(C176),ISBLANK(D176),ISBLANK(E176),ISBLANK(F176)),"",(E176+F176)-(C176+D176))</f>
        <v/>
      </c>
      <c r="H176" s="30"/>
      <c r="I176" s="31"/>
      <c r="J176" s="32" t="n">
        <f aca="false">IF(N176="SST",0.314473,IF(N176="SLT",0.031243,IF(N176="LST",0.124228,IF(N176="LLT",0.010189,IF(N176="LST-OO",0.074671,IF(N176="LLT-OO",0.011965,IF(N176="LMT-OO",0.013497,IF(N176="HST",7.2954,IF(N176="HLT",0.60795)))))))))</f>
        <v>0</v>
      </c>
      <c r="K176" s="32" t="n">
        <f aca="false">IF(N176="SST",0.260619,IF(N176="SLT",0.02188,IF(N176="LST",0.040676,IF(N176="LLT",0.003372,IF(N176="LST-OO",0.037557,IF(N176="LLT-OO",0.002079,IF(N176="LMT-OO",0.012499,IF(N176="HST",0.004293,IF(N176="HLT",0.0003578)))))))))</f>
        <v>0</v>
      </c>
      <c r="L176" s="29" t="n">
        <f aca="false">IF(N176="SST",0.087,IF(N176="SLT",0.087,IF(N176="LST",0.12,IF(N176="LLT",0.12,IF(N176="LST-OO",0.12,IF(N176="LLT-OO",0.12,IF(N176="LMT-OO",0.12,IF(N176="HST",0.07,IF(N176="HLT",0.07)))))))))</f>
        <v>0</v>
      </c>
      <c r="M176" s="33" t="str">
        <f aca="false">IF(ISBLANK(N176),"",IF(N176="HST",J176+K176*((I176+H176)/2),IF(N176="HLT",J176+K176*((I176+H176)/2),J176+K176*LN((I176+H176)/2))))</f>
        <v/>
      </c>
      <c r="N176" s="31"/>
      <c r="O176" s="31"/>
      <c r="P176" s="34" t="n">
        <f aca="false">IF($H$3="US",IF(LEFT(N176,1)="S",IF(O176&lt;=4000,1,IF(O176&gt;4000,0.79+(6*O176/100000))),IF(LEFT(N176,1)="L",IF(O176&lt;=200,1,IF(O176&gt;200,1.005+(4.5526*O176/100000))),IF(LEFT(N176,1)="H",1))),IF($H$3="SI",IF(LEFT(N176,1)="S",IF(O176&lt;=1219.51,1,IF(O176&gt;1219.51,0.79+(6*(O176*3.28)/100000))),IF(LEFT(N176,1)="L",IF(O176&lt;=60.98,1,IF(O176&gt;60.98,1.005+(4.5526*(O176*3.28)/100000))),IF(LEFT(N176,1)="H",1)))))</f>
        <v>0</v>
      </c>
      <c r="Q176" s="35"/>
      <c r="R176" s="36" t="str">
        <f aca="false">IF(AF176&lt;0,0,IF($AD176=0,"Review",IF($H$3="US",(($H176-$I176-0.066667*($G176))/($G176*$M176)-($L176*$Q176))*$P176,(($H176-$I176-0.066667*($G176))/($G176*$M176)-($L176/8.696*$Q176))*$P176*37)))</f>
        <v>Review</v>
      </c>
      <c r="S176" s="37" t="str">
        <f aca="false">IF(R176="Review","",IF(R176=0,"",(SQRT(SUMSQ((5),(100*1.4/(H176-I176)),(100*IF($E$3="US",0.1,0.1*37)/R176)))/100)*R176))</f>
        <v/>
      </c>
      <c r="T176" s="38" t="str">
        <f aca="false">IF(R176="Review","",IF(R176=0,"",S176/R176))</f>
        <v/>
      </c>
      <c r="U176" s="39" t="n">
        <v>0.1814</v>
      </c>
      <c r="V176" s="40" t="n">
        <v>0.00096</v>
      </c>
      <c r="W176" s="41" t="e">
        <f aca="false">U176*G176</f>
        <v>#VALUE!</v>
      </c>
      <c r="X176" s="41" t="e">
        <f aca="false">EXP(-W176)</f>
        <v>#VALUE!</v>
      </c>
      <c r="Y176" s="41" t="e">
        <f aca="false">1-X176</f>
        <v>#VALUE!</v>
      </c>
      <c r="Z176" s="41" t="e">
        <f aca="false">1-(Y176/W176)</f>
        <v>#VALUE!</v>
      </c>
      <c r="AA176" s="41" t="e">
        <f aca="false">(R176*U176*V176)/Z176</f>
        <v>#VALUE!</v>
      </c>
      <c r="AB176" s="40" t="n">
        <v>0.01887</v>
      </c>
      <c r="AC176" s="42" t="s">
        <v>50</v>
      </c>
      <c r="AD176" s="43" t="b">
        <f aca="false">AND(NOT(ISBLANK(D176)),NOT(ISBLANK(F176)),NOT(ISBLANK(H176)),NOT(ISBLANK(I176)),NOT(ISBLANK(O176)),NOT(ISBLANK(Q176)),Q176&gt;=0,O176&gt;=0,H176&gt;=0,I176&gt;=0,G176&gt;0)</f>
        <v>0</v>
      </c>
      <c r="AE176" s="42" t="s">
        <v>51</v>
      </c>
      <c r="AF176" s="44" t="str">
        <f aca="false">IF($AD176=0,"Review",IF($H$3="US",(($H176-$I176-0.066667*($G176))/($G176*$M176)-($L176*$Q176))*$P176,(($H176-$I176-0.066667*($G176))/($G176*$M176)-($L176/8.696*$Q176))*$P176*37))</f>
        <v>Review</v>
      </c>
      <c r="AG176" s="45" t="str">
        <f aca="false">IF($AD176=0,"Review",IF($H$3="US",AA176/AB176*0.105*37,AA176/AB176))</f>
        <v>Review</v>
      </c>
      <c r="AH176" s="46" t="str">
        <f aca="false">IF($AD176=0,"",IF($H$3="US",AG176/60/60,AG176/24/60/60))</f>
        <v/>
      </c>
      <c r="AI176" s="47" t="str">
        <f aca="false">IF($AD176=0,"",IF($H$3="US",AA176/AB176*37/24/60/60,AA176/AB176/24/60/60))</f>
        <v/>
      </c>
      <c r="AJ176" s="48" t="str">
        <f aca="false">IF(AD176=0,"",IF(AF176=0,"",S176/R176))</f>
        <v/>
      </c>
      <c r="AK176" s="49" t="str">
        <f aca="false">IF(AD176=1,5%,"")</f>
        <v/>
      </c>
      <c r="AL176" s="49" t="str">
        <f aca="false">IF(AD176=1,(100*1.4)/(H176-I176)/100,"")</f>
        <v/>
      </c>
      <c r="AM176" s="49" t="str">
        <f aca="false">IF(AD176=1,IF(G176&gt;0,IF($H$3="US",0.1/AF176,(0.1*37)/AF176),0.1),"")</f>
        <v/>
      </c>
      <c r="AN176" s="49" t="str">
        <f aca="false">IF(AD176=1,SQRT(AK176*AK176+AL176*AL176+AM176*AM176),"")</f>
        <v/>
      </c>
      <c r="AO176" s="55"/>
    </row>
    <row r="177" customFormat="false" ht="19.35" hidden="false" customHeight="false" outlineLevel="0" collapsed="false">
      <c r="A177" s="26"/>
      <c r="B177" s="26"/>
      <c r="C177" s="27"/>
      <c r="D177" s="28"/>
      <c r="E177" s="27"/>
      <c r="F177" s="28"/>
      <c r="G177" s="29" t="str">
        <f aca="false">IF(OR(ISBLANK(C177),ISBLANK(D177),ISBLANK(E177),ISBLANK(F177)),"",(E177+F177)-(C177+D177))</f>
        <v/>
      </c>
      <c r="H177" s="30"/>
      <c r="I177" s="31"/>
      <c r="J177" s="32" t="n">
        <f aca="false">IF(N177="SST",0.314473,IF(N177="SLT",0.031243,IF(N177="LST",0.124228,IF(N177="LLT",0.010189,IF(N177="LST-OO",0.074671,IF(N177="LLT-OO",0.011965,IF(N177="LMT-OO",0.013497,IF(N177="HST",7.2954,IF(N177="HLT",0.60795)))))))))</f>
        <v>0</v>
      </c>
      <c r="K177" s="32" t="n">
        <f aca="false">IF(N177="SST",0.260619,IF(N177="SLT",0.02188,IF(N177="LST",0.040676,IF(N177="LLT",0.003372,IF(N177="LST-OO",0.037557,IF(N177="LLT-OO",0.002079,IF(N177="LMT-OO",0.012499,IF(N177="HST",0.004293,IF(N177="HLT",0.0003578)))))))))</f>
        <v>0</v>
      </c>
      <c r="L177" s="29" t="n">
        <f aca="false">IF(N177="SST",0.087,IF(N177="SLT",0.087,IF(N177="LST",0.12,IF(N177="LLT",0.12,IF(N177="LST-OO",0.12,IF(N177="LLT-OO",0.12,IF(N177="LMT-OO",0.12,IF(N177="HST",0.07,IF(N177="HLT",0.07)))))))))</f>
        <v>0</v>
      </c>
      <c r="M177" s="33" t="str">
        <f aca="false">IF(ISBLANK(N177),"",IF(N177="HST",J177+K177*((I177+H177)/2),IF(N177="HLT",J177+K177*((I177+H177)/2),J177+K177*LN((I177+H177)/2))))</f>
        <v/>
      </c>
      <c r="N177" s="31"/>
      <c r="O177" s="31"/>
      <c r="P177" s="34" t="n">
        <f aca="false">IF($H$3="US",IF(LEFT(N177,1)="S",IF(O177&lt;=4000,1,IF(O177&gt;4000,0.79+(6*O177/100000))),IF(LEFT(N177,1)="L",IF(O177&lt;=200,1,IF(O177&gt;200,1.005+(4.5526*O177/100000))),IF(LEFT(N177,1)="H",1))),IF($H$3="SI",IF(LEFT(N177,1)="S",IF(O177&lt;=1219.51,1,IF(O177&gt;1219.51,0.79+(6*(O177*3.28)/100000))),IF(LEFT(N177,1)="L",IF(O177&lt;=60.98,1,IF(O177&gt;60.98,1.005+(4.5526*(O177*3.28)/100000))),IF(LEFT(N177,1)="H",1)))))</f>
        <v>0</v>
      </c>
      <c r="Q177" s="35"/>
      <c r="R177" s="36" t="str">
        <f aca="false">IF(AF177&lt;0,0,IF($AD177=0,"Review",IF($H$3="US",(($H177-$I177-0.066667*($G177))/($G177*$M177)-($L177*$Q177))*$P177,(($H177-$I177-0.066667*($G177))/($G177*$M177)-($L177/8.696*$Q177))*$P177*37)))</f>
        <v>Review</v>
      </c>
      <c r="S177" s="37" t="str">
        <f aca="false">IF(R177="Review","",IF(R177=0,"",(SQRT(SUMSQ((5),(100*1.4/(H177-I177)),(100*IF($E$3="US",0.1,0.1*37)/R177)))/100)*R177))</f>
        <v/>
      </c>
      <c r="T177" s="38" t="str">
        <f aca="false">IF(R177="Review","",IF(R177=0,"",S177/R177))</f>
        <v/>
      </c>
      <c r="U177" s="39" t="n">
        <v>0.1814</v>
      </c>
      <c r="V177" s="40" t="n">
        <v>0.00096</v>
      </c>
      <c r="W177" s="41" t="e">
        <f aca="false">U177*G177</f>
        <v>#VALUE!</v>
      </c>
      <c r="X177" s="41" t="e">
        <f aca="false">EXP(-W177)</f>
        <v>#VALUE!</v>
      </c>
      <c r="Y177" s="41" t="e">
        <f aca="false">1-X177</f>
        <v>#VALUE!</v>
      </c>
      <c r="Z177" s="41" t="e">
        <f aca="false">1-(Y177/W177)</f>
        <v>#VALUE!</v>
      </c>
      <c r="AA177" s="41" t="e">
        <f aca="false">(R177*U177*V177)/Z177</f>
        <v>#VALUE!</v>
      </c>
      <c r="AB177" s="40" t="n">
        <v>0.01887</v>
      </c>
      <c r="AC177" s="42" t="s">
        <v>50</v>
      </c>
      <c r="AD177" s="43" t="b">
        <f aca="false">AND(NOT(ISBLANK(D177)),NOT(ISBLANK(F177)),NOT(ISBLANK(H177)),NOT(ISBLANK(I177)),NOT(ISBLANK(O177)),NOT(ISBLANK(Q177)),Q177&gt;=0,O177&gt;=0,H177&gt;=0,I177&gt;=0,G177&gt;0)</f>
        <v>0</v>
      </c>
      <c r="AE177" s="42" t="s">
        <v>51</v>
      </c>
      <c r="AF177" s="44" t="str">
        <f aca="false">IF($AD177=0,"Review",IF($H$3="US",(($H177-$I177-0.066667*($G177))/($G177*$M177)-($L177*$Q177))*$P177,(($H177-$I177-0.066667*($G177))/($G177*$M177)-($L177/8.696*$Q177))*$P177*37))</f>
        <v>Review</v>
      </c>
      <c r="AG177" s="45" t="str">
        <f aca="false">IF($AD177=0,"Review",IF($H$3="US",AA177/AB177*0.105*37,AA177/AB177))</f>
        <v>Review</v>
      </c>
      <c r="AH177" s="46" t="str">
        <f aca="false">IF($AD177=0,"",IF($H$3="US",AG177/60/60,AG177/24/60/60))</f>
        <v/>
      </c>
      <c r="AI177" s="47" t="str">
        <f aca="false">IF($AD177=0,"",IF($H$3="US",AA177/AB177*37/24/60/60,AA177/AB177/24/60/60))</f>
        <v/>
      </c>
      <c r="AJ177" s="48" t="str">
        <f aca="false">IF(AD177=0,"",IF(AF177=0,"",S177/R177))</f>
        <v/>
      </c>
      <c r="AK177" s="49" t="str">
        <f aca="false">IF(AD177=1,5%,"")</f>
        <v/>
      </c>
      <c r="AL177" s="49" t="str">
        <f aca="false">IF(AD177=1,(100*1.4)/(H177-I177)/100,"")</f>
        <v/>
      </c>
      <c r="AM177" s="49" t="str">
        <f aca="false">IF(AD177=1,IF(G177&gt;0,IF($H$3="US",0.1/AF177,(0.1*37)/AF177),0.1),"")</f>
        <v/>
      </c>
      <c r="AN177" s="49" t="str">
        <f aca="false">IF(AD177=1,SQRT(AK177*AK177+AL177*AL177+AM177*AM177),"")</f>
        <v/>
      </c>
      <c r="AO177" s="55"/>
    </row>
    <row r="178" customFormat="false" ht="19.35" hidden="false" customHeight="false" outlineLevel="0" collapsed="false">
      <c r="A178" s="26"/>
      <c r="B178" s="26"/>
      <c r="C178" s="27"/>
      <c r="D178" s="28"/>
      <c r="E178" s="27"/>
      <c r="F178" s="28"/>
      <c r="G178" s="29" t="str">
        <f aca="false">IF(OR(ISBLANK(C178),ISBLANK(D178),ISBLANK(E178),ISBLANK(F178)),"",(E178+F178)-(C178+D178))</f>
        <v/>
      </c>
      <c r="H178" s="30"/>
      <c r="I178" s="31"/>
      <c r="J178" s="32" t="n">
        <f aca="false">IF(N178="SST",0.314473,IF(N178="SLT",0.031243,IF(N178="LST",0.124228,IF(N178="LLT",0.010189,IF(N178="LST-OO",0.074671,IF(N178="LLT-OO",0.011965,IF(N178="LMT-OO",0.013497,IF(N178="HST",7.2954,IF(N178="HLT",0.60795)))))))))</f>
        <v>0</v>
      </c>
      <c r="K178" s="32" t="n">
        <f aca="false">IF(N178="SST",0.260619,IF(N178="SLT",0.02188,IF(N178="LST",0.040676,IF(N178="LLT",0.003372,IF(N178="LST-OO",0.037557,IF(N178="LLT-OO",0.002079,IF(N178="LMT-OO",0.012499,IF(N178="HST",0.004293,IF(N178="HLT",0.0003578)))))))))</f>
        <v>0</v>
      </c>
      <c r="L178" s="29" t="n">
        <f aca="false">IF(N178="SST",0.087,IF(N178="SLT",0.087,IF(N178="LST",0.12,IF(N178="LLT",0.12,IF(N178="LST-OO",0.12,IF(N178="LLT-OO",0.12,IF(N178="LMT-OO",0.12,IF(N178="HST",0.07,IF(N178="HLT",0.07)))))))))</f>
        <v>0</v>
      </c>
      <c r="M178" s="33" t="str">
        <f aca="false">IF(ISBLANK(N178),"",IF(N178="HST",J178+K178*((I178+H178)/2),IF(N178="HLT",J178+K178*((I178+H178)/2),J178+K178*LN((I178+H178)/2))))</f>
        <v/>
      </c>
      <c r="N178" s="31"/>
      <c r="O178" s="31"/>
      <c r="P178" s="34" t="n">
        <f aca="false">IF($H$3="US",IF(LEFT(N178,1)="S",IF(O178&lt;=4000,1,IF(O178&gt;4000,0.79+(6*O178/100000))),IF(LEFT(N178,1)="L",IF(O178&lt;=200,1,IF(O178&gt;200,1.005+(4.5526*O178/100000))),IF(LEFT(N178,1)="H",1))),IF($H$3="SI",IF(LEFT(N178,1)="S",IF(O178&lt;=1219.51,1,IF(O178&gt;1219.51,0.79+(6*(O178*3.28)/100000))),IF(LEFT(N178,1)="L",IF(O178&lt;=60.98,1,IF(O178&gt;60.98,1.005+(4.5526*(O178*3.28)/100000))),IF(LEFT(N178,1)="H",1)))))</f>
        <v>0</v>
      </c>
      <c r="Q178" s="35"/>
      <c r="R178" s="36" t="str">
        <f aca="false">IF(AF178&lt;0,0,IF($AD178=0,"Review",IF($H$3="US",(($H178-$I178-0.066667*($G178))/($G178*$M178)-($L178*$Q178))*$P178,(($H178-$I178-0.066667*($G178))/($G178*$M178)-($L178/8.696*$Q178))*$P178*37)))</f>
        <v>Review</v>
      </c>
      <c r="S178" s="37" t="str">
        <f aca="false">IF(R178="Review","",IF(R178=0,"",(SQRT(SUMSQ((5),(100*1.4/(H178-I178)),(100*IF($E$3="US",0.1,0.1*37)/R178)))/100)*R178))</f>
        <v/>
      </c>
      <c r="T178" s="38" t="str">
        <f aca="false">IF(R178="Review","",IF(R178=0,"",S178/R178))</f>
        <v/>
      </c>
      <c r="U178" s="39" t="n">
        <v>0.1814</v>
      </c>
      <c r="V178" s="40" t="n">
        <v>0.00096</v>
      </c>
      <c r="W178" s="41" t="e">
        <f aca="false">U178*G178</f>
        <v>#VALUE!</v>
      </c>
      <c r="X178" s="41" t="e">
        <f aca="false">EXP(-W178)</f>
        <v>#VALUE!</v>
      </c>
      <c r="Y178" s="41" t="e">
        <f aca="false">1-X178</f>
        <v>#VALUE!</v>
      </c>
      <c r="Z178" s="41" t="e">
        <f aca="false">1-(Y178/W178)</f>
        <v>#VALUE!</v>
      </c>
      <c r="AA178" s="41" t="e">
        <f aca="false">(R178*U178*V178)/Z178</f>
        <v>#VALUE!</v>
      </c>
      <c r="AB178" s="40" t="n">
        <v>0.01887</v>
      </c>
      <c r="AC178" s="42" t="s">
        <v>50</v>
      </c>
      <c r="AD178" s="43" t="b">
        <f aca="false">AND(NOT(ISBLANK(D178)),NOT(ISBLANK(F178)),NOT(ISBLANK(H178)),NOT(ISBLANK(I178)),NOT(ISBLANK(O178)),NOT(ISBLANK(Q178)),Q178&gt;=0,O178&gt;=0,H178&gt;=0,I178&gt;=0,G178&gt;0)</f>
        <v>0</v>
      </c>
      <c r="AE178" s="42" t="s">
        <v>51</v>
      </c>
      <c r="AF178" s="44" t="str">
        <f aca="false">IF($AD178=0,"Review",IF($H$3="US",(($H178-$I178-0.066667*($G178))/($G178*$M178)-($L178*$Q178))*$P178,(($H178-$I178-0.066667*($G178))/($G178*$M178)-($L178/8.696*$Q178))*$P178*37))</f>
        <v>Review</v>
      </c>
      <c r="AG178" s="45" t="str">
        <f aca="false">IF($AD178=0,"Review",IF($H$3="US",AA178/AB178*0.105*37,AA178/AB178))</f>
        <v>Review</v>
      </c>
      <c r="AH178" s="46" t="str">
        <f aca="false">IF($AD178=0,"",IF($H$3="US",AG178/60/60,AG178/24/60/60))</f>
        <v/>
      </c>
      <c r="AI178" s="47" t="str">
        <f aca="false">IF($AD178=0,"",IF($H$3="US",AA178/AB178*37/24/60/60,AA178/AB178/24/60/60))</f>
        <v/>
      </c>
      <c r="AJ178" s="48" t="str">
        <f aca="false">IF(AD178=0,"",IF(AF178=0,"",S178/R178))</f>
        <v/>
      </c>
      <c r="AK178" s="49" t="str">
        <f aca="false">IF(AD178=1,5%,"")</f>
        <v/>
      </c>
      <c r="AL178" s="49" t="str">
        <f aca="false">IF(AD178=1,(100*1.4)/(H178-I178)/100,"")</f>
        <v/>
      </c>
      <c r="AM178" s="49" t="str">
        <f aca="false">IF(AD178=1,IF(G178&gt;0,IF($H$3="US",0.1/AF178,(0.1*37)/AF178),0.1),"")</f>
        <v/>
      </c>
      <c r="AN178" s="49" t="str">
        <f aca="false">IF(AD178=1,SQRT(AK178*AK178+AL178*AL178+AM178*AM178),"")</f>
        <v/>
      </c>
      <c r="AO178" s="55"/>
    </row>
    <row r="179" customFormat="false" ht="19.35" hidden="false" customHeight="false" outlineLevel="0" collapsed="false">
      <c r="A179" s="26"/>
      <c r="B179" s="26"/>
      <c r="C179" s="27"/>
      <c r="D179" s="28"/>
      <c r="E179" s="27"/>
      <c r="F179" s="28"/>
      <c r="G179" s="29" t="str">
        <f aca="false">IF(OR(ISBLANK(C179),ISBLANK(D179),ISBLANK(E179),ISBLANK(F179)),"",(E179+F179)-(C179+D179))</f>
        <v/>
      </c>
      <c r="H179" s="30"/>
      <c r="I179" s="31"/>
      <c r="J179" s="32" t="n">
        <f aca="false">IF(N179="SST",0.314473,IF(N179="SLT",0.031243,IF(N179="LST",0.124228,IF(N179="LLT",0.010189,IF(N179="LST-OO",0.074671,IF(N179="LLT-OO",0.011965,IF(N179="LMT-OO",0.013497,IF(N179="HST",7.2954,IF(N179="HLT",0.60795)))))))))</f>
        <v>0</v>
      </c>
      <c r="K179" s="32" t="n">
        <f aca="false">IF(N179="SST",0.260619,IF(N179="SLT",0.02188,IF(N179="LST",0.040676,IF(N179="LLT",0.003372,IF(N179="LST-OO",0.037557,IF(N179="LLT-OO",0.002079,IF(N179="LMT-OO",0.012499,IF(N179="HST",0.004293,IF(N179="HLT",0.0003578)))))))))</f>
        <v>0</v>
      </c>
      <c r="L179" s="29" t="n">
        <f aca="false">IF(N179="SST",0.087,IF(N179="SLT",0.087,IF(N179="LST",0.12,IF(N179="LLT",0.12,IF(N179="LST-OO",0.12,IF(N179="LLT-OO",0.12,IF(N179="LMT-OO",0.12,IF(N179="HST",0.07,IF(N179="HLT",0.07)))))))))</f>
        <v>0</v>
      </c>
      <c r="M179" s="33" t="str">
        <f aca="false">IF(ISBLANK(N179),"",IF(N179="HST",J179+K179*((I179+H179)/2),IF(N179="HLT",J179+K179*((I179+H179)/2),J179+K179*LN((I179+H179)/2))))</f>
        <v/>
      </c>
      <c r="N179" s="31"/>
      <c r="O179" s="31"/>
      <c r="P179" s="34" t="n">
        <f aca="false">IF($H$3="US",IF(LEFT(N179,1)="S",IF(O179&lt;=4000,1,IF(O179&gt;4000,0.79+(6*O179/100000))),IF(LEFT(N179,1)="L",IF(O179&lt;=200,1,IF(O179&gt;200,1.005+(4.5526*O179/100000))),IF(LEFT(N179,1)="H",1))),IF($H$3="SI",IF(LEFT(N179,1)="S",IF(O179&lt;=1219.51,1,IF(O179&gt;1219.51,0.79+(6*(O179*3.28)/100000))),IF(LEFT(N179,1)="L",IF(O179&lt;=60.98,1,IF(O179&gt;60.98,1.005+(4.5526*(O179*3.28)/100000))),IF(LEFT(N179,1)="H",1)))))</f>
        <v>0</v>
      </c>
      <c r="Q179" s="35"/>
      <c r="R179" s="36" t="str">
        <f aca="false">IF(AF179&lt;0,0,IF($AD179=0,"Review",IF($H$3="US",(($H179-$I179-0.066667*($G179))/($G179*$M179)-($L179*$Q179))*$P179,(($H179-$I179-0.066667*($G179))/($G179*$M179)-($L179/8.696*$Q179))*$P179*37)))</f>
        <v>Review</v>
      </c>
      <c r="S179" s="37" t="str">
        <f aca="false">IF(R179="Review","",IF(R179=0,"",(SQRT(SUMSQ((5),(100*1.4/(H179-I179)),(100*IF($E$3="US",0.1,0.1*37)/R179)))/100)*R179))</f>
        <v/>
      </c>
      <c r="T179" s="38" t="str">
        <f aca="false">IF(R179="Review","",IF(R179=0,"",S179/R179))</f>
        <v/>
      </c>
      <c r="U179" s="39" t="n">
        <v>0.1814</v>
      </c>
      <c r="V179" s="40" t="n">
        <v>0.00096</v>
      </c>
      <c r="W179" s="41" t="e">
        <f aca="false">U179*G179</f>
        <v>#VALUE!</v>
      </c>
      <c r="X179" s="41" t="e">
        <f aca="false">EXP(-W179)</f>
        <v>#VALUE!</v>
      </c>
      <c r="Y179" s="41" t="e">
        <f aca="false">1-X179</f>
        <v>#VALUE!</v>
      </c>
      <c r="Z179" s="41" t="e">
        <f aca="false">1-(Y179/W179)</f>
        <v>#VALUE!</v>
      </c>
      <c r="AA179" s="41" t="e">
        <f aca="false">(R179*U179*V179)/Z179</f>
        <v>#VALUE!</v>
      </c>
      <c r="AB179" s="40" t="n">
        <v>0.01887</v>
      </c>
      <c r="AC179" s="42" t="s">
        <v>50</v>
      </c>
      <c r="AD179" s="43" t="b">
        <f aca="false">AND(NOT(ISBLANK(D179)),NOT(ISBLANK(F179)),NOT(ISBLANK(H179)),NOT(ISBLANK(I179)),NOT(ISBLANK(O179)),NOT(ISBLANK(Q179)),Q179&gt;=0,O179&gt;=0,H179&gt;=0,I179&gt;=0,G179&gt;0)</f>
        <v>0</v>
      </c>
      <c r="AE179" s="42" t="s">
        <v>51</v>
      </c>
      <c r="AF179" s="44" t="str">
        <f aca="false">IF($AD179=0,"Review",IF($H$3="US",(($H179-$I179-0.066667*($G179))/($G179*$M179)-($L179*$Q179))*$P179,(($H179-$I179-0.066667*($G179))/($G179*$M179)-($L179/8.696*$Q179))*$P179*37))</f>
        <v>Review</v>
      </c>
      <c r="AG179" s="45" t="str">
        <f aca="false">IF($AD179=0,"Review",IF($H$3="US",AA179/AB179*0.105*37,AA179/AB179))</f>
        <v>Review</v>
      </c>
      <c r="AH179" s="46" t="str">
        <f aca="false">IF($AD179=0,"",IF($H$3="US",AG179/60/60,AG179/24/60/60))</f>
        <v/>
      </c>
      <c r="AI179" s="47" t="str">
        <f aca="false">IF($AD179=0,"",IF($H$3="US",AA179/AB179*37/24/60/60,AA179/AB179/24/60/60))</f>
        <v/>
      </c>
      <c r="AJ179" s="48" t="str">
        <f aca="false">IF(AD179=0,"",IF(AF179=0,"",S179/R179))</f>
        <v/>
      </c>
      <c r="AK179" s="49" t="str">
        <f aca="false">IF(AD179=1,5%,"")</f>
        <v/>
      </c>
      <c r="AL179" s="49" t="str">
        <f aca="false">IF(AD179=1,(100*1.4)/(H179-I179)/100,"")</f>
        <v/>
      </c>
      <c r="AM179" s="49" t="str">
        <f aca="false">IF(AD179=1,IF(G179&gt;0,IF($H$3="US",0.1/AF179,(0.1*37)/AF179),0.1),"")</f>
        <v/>
      </c>
      <c r="AN179" s="49" t="str">
        <f aca="false">IF(AD179=1,SQRT(AK179*AK179+AL179*AL179+AM179*AM179),"")</f>
        <v/>
      </c>
      <c r="AO179" s="55"/>
    </row>
    <row r="180" customFormat="false" ht="19.35" hidden="false" customHeight="false" outlineLevel="0" collapsed="false">
      <c r="A180" s="26"/>
      <c r="B180" s="26"/>
      <c r="C180" s="27"/>
      <c r="D180" s="28"/>
      <c r="E180" s="27"/>
      <c r="F180" s="28"/>
      <c r="G180" s="29" t="str">
        <f aca="false">IF(OR(ISBLANK(C180),ISBLANK(D180),ISBLANK(E180),ISBLANK(F180)),"",(E180+F180)-(C180+D180))</f>
        <v/>
      </c>
      <c r="H180" s="30"/>
      <c r="I180" s="31"/>
      <c r="J180" s="32" t="n">
        <f aca="false">IF(N180="SST",0.314473,IF(N180="SLT",0.031243,IF(N180="LST",0.124228,IF(N180="LLT",0.010189,IF(N180="LST-OO",0.074671,IF(N180="LLT-OO",0.011965,IF(N180="LMT-OO",0.013497,IF(N180="HST",7.2954,IF(N180="HLT",0.60795)))))))))</f>
        <v>0</v>
      </c>
      <c r="K180" s="32" t="n">
        <f aca="false">IF(N180="SST",0.260619,IF(N180="SLT",0.02188,IF(N180="LST",0.040676,IF(N180="LLT",0.003372,IF(N180="LST-OO",0.037557,IF(N180="LLT-OO",0.002079,IF(N180="LMT-OO",0.012499,IF(N180="HST",0.004293,IF(N180="HLT",0.0003578)))))))))</f>
        <v>0</v>
      </c>
      <c r="L180" s="29" t="n">
        <f aca="false">IF(N180="SST",0.087,IF(N180="SLT",0.087,IF(N180="LST",0.12,IF(N180="LLT",0.12,IF(N180="LST-OO",0.12,IF(N180="LLT-OO",0.12,IF(N180="LMT-OO",0.12,IF(N180="HST",0.07,IF(N180="HLT",0.07)))))))))</f>
        <v>0</v>
      </c>
      <c r="M180" s="33" t="str">
        <f aca="false">IF(ISBLANK(N180),"",IF(N180="HST",J180+K180*((I180+H180)/2),IF(N180="HLT",J180+K180*((I180+H180)/2),J180+K180*LN((I180+H180)/2))))</f>
        <v/>
      </c>
      <c r="N180" s="31"/>
      <c r="O180" s="31"/>
      <c r="P180" s="34" t="n">
        <f aca="false">IF($H$3="US",IF(LEFT(N180,1)="S",IF(O180&lt;=4000,1,IF(O180&gt;4000,0.79+(6*O180/100000))),IF(LEFT(N180,1)="L",IF(O180&lt;=200,1,IF(O180&gt;200,1.005+(4.5526*O180/100000))),IF(LEFT(N180,1)="H",1))),IF($H$3="SI",IF(LEFT(N180,1)="S",IF(O180&lt;=1219.51,1,IF(O180&gt;1219.51,0.79+(6*(O180*3.28)/100000))),IF(LEFT(N180,1)="L",IF(O180&lt;=60.98,1,IF(O180&gt;60.98,1.005+(4.5526*(O180*3.28)/100000))),IF(LEFT(N180,1)="H",1)))))</f>
        <v>0</v>
      </c>
      <c r="Q180" s="35"/>
      <c r="R180" s="36" t="str">
        <f aca="false">IF(AF180&lt;0,0,IF($AD180=0,"Review",IF($H$3="US",(($H180-$I180-0.066667*($G180))/($G180*$M180)-($L180*$Q180))*$P180,(($H180-$I180-0.066667*($G180))/($G180*$M180)-($L180/8.696*$Q180))*$P180*37)))</f>
        <v>Review</v>
      </c>
      <c r="S180" s="37" t="str">
        <f aca="false">IF(R180="Review","",IF(R180=0,"",(SQRT(SUMSQ((5),(100*1.4/(H180-I180)),(100*IF($E$3="US",0.1,0.1*37)/R180)))/100)*R180))</f>
        <v/>
      </c>
      <c r="T180" s="38" t="str">
        <f aca="false">IF(R180="Review","",IF(R180=0,"",S180/R180))</f>
        <v/>
      </c>
      <c r="U180" s="39" t="n">
        <v>0.1814</v>
      </c>
      <c r="V180" s="40" t="n">
        <v>0.00096</v>
      </c>
      <c r="W180" s="41" t="e">
        <f aca="false">U180*G180</f>
        <v>#VALUE!</v>
      </c>
      <c r="X180" s="41" t="e">
        <f aca="false">EXP(-W180)</f>
        <v>#VALUE!</v>
      </c>
      <c r="Y180" s="41" t="e">
        <f aca="false">1-X180</f>
        <v>#VALUE!</v>
      </c>
      <c r="Z180" s="41" t="e">
        <f aca="false">1-(Y180/W180)</f>
        <v>#VALUE!</v>
      </c>
      <c r="AA180" s="41" t="e">
        <f aca="false">(R180*U180*V180)/Z180</f>
        <v>#VALUE!</v>
      </c>
      <c r="AB180" s="40" t="n">
        <v>0.01887</v>
      </c>
      <c r="AC180" s="42" t="s">
        <v>50</v>
      </c>
      <c r="AD180" s="43" t="b">
        <f aca="false">AND(NOT(ISBLANK(D180)),NOT(ISBLANK(F180)),NOT(ISBLANK(H180)),NOT(ISBLANK(I180)),NOT(ISBLANK(O180)),NOT(ISBLANK(Q180)),Q180&gt;=0,O180&gt;=0,H180&gt;=0,I180&gt;=0,G180&gt;0)</f>
        <v>0</v>
      </c>
      <c r="AE180" s="42" t="s">
        <v>51</v>
      </c>
      <c r="AF180" s="44" t="str">
        <f aca="false">IF($AD180=0,"Review",IF($H$3="US",(($H180-$I180-0.066667*($G180))/($G180*$M180)-($L180*$Q180))*$P180,(($H180-$I180-0.066667*($G180))/($G180*$M180)-($L180/8.696*$Q180))*$P180*37))</f>
        <v>Review</v>
      </c>
      <c r="AG180" s="45" t="str">
        <f aca="false">IF($AD180=0,"Review",IF($H$3="US",AA180/AB180*0.105*37,AA180/AB180))</f>
        <v>Review</v>
      </c>
      <c r="AH180" s="46" t="str">
        <f aca="false">IF($AD180=0,"",IF($H$3="US",AG180/60/60,AG180/24/60/60))</f>
        <v/>
      </c>
      <c r="AI180" s="47" t="str">
        <f aca="false">IF($AD180=0,"",IF($H$3="US",AA180/AB180*37/24/60/60,AA180/AB180/24/60/60))</f>
        <v/>
      </c>
      <c r="AJ180" s="48" t="str">
        <f aca="false">IF(AD180=0,"",IF(AF180=0,"",S180/R180))</f>
        <v/>
      </c>
      <c r="AK180" s="49" t="str">
        <f aca="false">IF(AD180=1,5%,"")</f>
        <v/>
      </c>
      <c r="AL180" s="49" t="str">
        <f aca="false">IF(AD180=1,(100*1.4)/(H180-I180)/100,"")</f>
        <v/>
      </c>
      <c r="AM180" s="49" t="str">
        <f aca="false">IF(AD180=1,IF(G180&gt;0,IF($H$3="US",0.1/AF180,(0.1*37)/AF180),0.1),"")</f>
        <v/>
      </c>
      <c r="AN180" s="49" t="str">
        <f aca="false">IF(AD180=1,SQRT(AK180*AK180+AL180*AL180+AM180*AM180),"")</f>
        <v/>
      </c>
      <c r="AO180" s="55"/>
    </row>
    <row r="181" customFormat="false" ht="19.35" hidden="false" customHeight="false" outlineLevel="0" collapsed="false">
      <c r="A181" s="26"/>
      <c r="B181" s="26"/>
      <c r="C181" s="27"/>
      <c r="D181" s="28"/>
      <c r="E181" s="27"/>
      <c r="F181" s="28"/>
      <c r="G181" s="29" t="str">
        <f aca="false">IF(OR(ISBLANK(C181),ISBLANK(D181),ISBLANK(E181),ISBLANK(F181)),"",(E181+F181)-(C181+D181))</f>
        <v/>
      </c>
      <c r="H181" s="30"/>
      <c r="I181" s="31"/>
      <c r="J181" s="32" t="n">
        <f aca="false">IF(N181="SST",0.314473,IF(N181="SLT",0.031243,IF(N181="LST",0.124228,IF(N181="LLT",0.010189,IF(N181="LST-OO",0.074671,IF(N181="LLT-OO",0.011965,IF(N181="LMT-OO",0.013497,IF(N181="HST",7.2954,IF(N181="HLT",0.60795)))))))))</f>
        <v>0</v>
      </c>
      <c r="K181" s="32" t="n">
        <f aca="false">IF(N181="SST",0.260619,IF(N181="SLT",0.02188,IF(N181="LST",0.040676,IF(N181="LLT",0.003372,IF(N181="LST-OO",0.037557,IF(N181="LLT-OO",0.002079,IF(N181="LMT-OO",0.012499,IF(N181="HST",0.004293,IF(N181="HLT",0.0003578)))))))))</f>
        <v>0</v>
      </c>
      <c r="L181" s="29" t="n">
        <f aca="false">IF(N181="SST",0.087,IF(N181="SLT",0.087,IF(N181="LST",0.12,IF(N181="LLT",0.12,IF(N181="LST-OO",0.12,IF(N181="LLT-OO",0.12,IF(N181="LMT-OO",0.12,IF(N181="HST",0.07,IF(N181="HLT",0.07)))))))))</f>
        <v>0</v>
      </c>
      <c r="M181" s="33" t="str">
        <f aca="false">IF(ISBLANK(N181),"",IF(N181="HST",J181+K181*((I181+H181)/2),IF(N181="HLT",J181+K181*((I181+H181)/2),J181+K181*LN((I181+H181)/2))))</f>
        <v/>
      </c>
      <c r="N181" s="31"/>
      <c r="O181" s="31"/>
      <c r="P181" s="34" t="n">
        <f aca="false">IF($H$3="US",IF(LEFT(N181,1)="S",IF(O181&lt;=4000,1,IF(O181&gt;4000,0.79+(6*O181/100000))),IF(LEFT(N181,1)="L",IF(O181&lt;=200,1,IF(O181&gt;200,1.005+(4.5526*O181/100000))),IF(LEFT(N181,1)="H",1))),IF($H$3="SI",IF(LEFT(N181,1)="S",IF(O181&lt;=1219.51,1,IF(O181&gt;1219.51,0.79+(6*(O181*3.28)/100000))),IF(LEFT(N181,1)="L",IF(O181&lt;=60.98,1,IF(O181&gt;60.98,1.005+(4.5526*(O181*3.28)/100000))),IF(LEFT(N181,1)="H",1)))))</f>
        <v>0</v>
      </c>
      <c r="Q181" s="35"/>
      <c r="R181" s="36" t="str">
        <f aca="false">IF(AF181&lt;0,0,IF($AD181=0,"Review",IF($H$3="US",(($H181-$I181-0.066667*($G181))/($G181*$M181)-($L181*$Q181))*$P181,(($H181-$I181-0.066667*($G181))/($G181*$M181)-($L181/8.696*$Q181))*$P181*37)))</f>
        <v>Review</v>
      </c>
      <c r="S181" s="37" t="str">
        <f aca="false">IF(R181="Review","",IF(R181=0,"",(SQRT(SUMSQ((5),(100*1.4/(H181-I181)),(100*IF($E$3="US",0.1,0.1*37)/R181)))/100)*R181))</f>
        <v/>
      </c>
      <c r="T181" s="38" t="str">
        <f aca="false">IF(R181="Review","",IF(R181=0,"",S181/R181))</f>
        <v/>
      </c>
      <c r="U181" s="39" t="n">
        <v>0.1814</v>
      </c>
      <c r="V181" s="40" t="n">
        <v>0.00096</v>
      </c>
      <c r="W181" s="41" t="e">
        <f aca="false">U181*G181</f>
        <v>#VALUE!</v>
      </c>
      <c r="X181" s="41" t="e">
        <f aca="false">EXP(-W181)</f>
        <v>#VALUE!</v>
      </c>
      <c r="Y181" s="41" t="e">
        <f aca="false">1-X181</f>
        <v>#VALUE!</v>
      </c>
      <c r="Z181" s="41" t="e">
        <f aca="false">1-(Y181/W181)</f>
        <v>#VALUE!</v>
      </c>
      <c r="AA181" s="41" t="e">
        <f aca="false">(R181*U181*V181)/Z181</f>
        <v>#VALUE!</v>
      </c>
      <c r="AB181" s="40" t="n">
        <v>0.01887</v>
      </c>
      <c r="AC181" s="42" t="s">
        <v>50</v>
      </c>
      <c r="AD181" s="43" t="b">
        <f aca="false">AND(NOT(ISBLANK(D181)),NOT(ISBLANK(F181)),NOT(ISBLANK(H181)),NOT(ISBLANK(I181)),NOT(ISBLANK(O181)),NOT(ISBLANK(Q181)),Q181&gt;=0,O181&gt;=0,H181&gt;=0,I181&gt;=0,G181&gt;0)</f>
        <v>0</v>
      </c>
      <c r="AE181" s="42" t="s">
        <v>51</v>
      </c>
      <c r="AF181" s="44" t="str">
        <f aca="false">IF($AD181=0,"Review",IF($H$3="US",(($H181-$I181-0.066667*($G181))/($G181*$M181)-($L181*$Q181))*$P181,(($H181-$I181-0.066667*($G181))/($G181*$M181)-($L181/8.696*$Q181))*$P181*37))</f>
        <v>Review</v>
      </c>
      <c r="AG181" s="45" t="str">
        <f aca="false">IF($AD181=0,"Review",IF($H$3="US",AA181/AB181*0.105*37,AA181/AB181))</f>
        <v>Review</v>
      </c>
      <c r="AH181" s="46" t="str">
        <f aca="false">IF($AD181=0,"",IF($H$3="US",AG181/60/60,AG181/24/60/60))</f>
        <v/>
      </c>
      <c r="AI181" s="47" t="str">
        <f aca="false">IF($AD181=0,"",IF($H$3="US",AA181/AB181*37/24/60/60,AA181/AB181/24/60/60))</f>
        <v/>
      </c>
      <c r="AJ181" s="48" t="str">
        <f aca="false">IF(AD181=0,"",IF(AF181=0,"",S181/R181))</f>
        <v/>
      </c>
      <c r="AK181" s="49" t="str">
        <f aca="false">IF(AD181=1,5%,"")</f>
        <v/>
      </c>
      <c r="AL181" s="49" t="str">
        <f aca="false">IF(AD181=1,(100*1.4)/(H181-I181)/100,"")</f>
        <v/>
      </c>
      <c r="AM181" s="49" t="str">
        <f aca="false">IF(AD181=1,IF(G181&gt;0,IF($H$3="US",0.1/AF181,(0.1*37)/AF181),0.1),"")</f>
        <v/>
      </c>
      <c r="AN181" s="49" t="str">
        <f aca="false">IF(AD181=1,SQRT(AK181*AK181+AL181*AL181+AM181*AM181),"")</f>
        <v/>
      </c>
      <c r="AO181" s="55"/>
    </row>
    <row r="182" customFormat="false" ht="19.35" hidden="false" customHeight="false" outlineLevel="0" collapsed="false">
      <c r="A182" s="26"/>
      <c r="B182" s="26"/>
      <c r="C182" s="27"/>
      <c r="D182" s="28"/>
      <c r="E182" s="27"/>
      <c r="F182" s="28"/>
      <c r="G182" s="29" t="str">
        <f aca="false">IF(OR(ISBLANK(C182),ISBLANK(D182),ISBLANK(E182),ISBLANK(F182)),"",(E182+F182)-(C182+D182))</f>
        <v/>
      </c>
      <c r="H182" s="30"/>
      <c r="I182" s="31"/>
      <c r="J182" s="32" t="n">
        <f aca="false">IF(N182="SST",0.314473,IF(N182="SLT",0.031243,IF(N182="LST",0.124228,IF(N182="LLT",0.010189,IF(N182="LST-OO",0.074671,IF(N182="LLT-OO",0.011965,IF(N182="LMT-OO",0.013497,IF(N182="HST",7.2954,IF(N182="HLT",0.60795)))))))))</f>
        <v>0</v>
      </c>
      <c r="K182" s="32" t="n">
        <f aca="false">IF(N182="SST",0.260619,IF(N182="SLT",0.02188,IF(N182="LST",0.040676,IF(N182="LLT",0.003372,IF(N182="LST-OO",0.037557,IF(N182="LLT-OO",0.002079,IF(N182="LMT-OO",0.012499,IF(N182="HST",0.004293,IF(N182="HLT",0.0003578)))))))))</f>
        <v>0</v>
      </c>
      <c r="L182" s="29" t="n">
        <f aca="false">IF(N182="SST",0.087,IF(N182="SLT",0.087,IF(N182="LST",0.12,IF(N182="LLT",0.12,IF(N182="LST-OO",0.12,IF(N182="LLT-OO",0.12,IF(N182="LMT-OO",0.12,IF(N182="HST",0.07,IF(N182="HLT",0.07)))))))))</f>
        <v>0</v>
      </c>
      <c r="M182" s="33" t="str">
        <f aca="false">IF(ISBLANK(N182),"",IF(N182="HST",J182+K182*((I182+H182)/2),IF(N182="HLT",J182+K182*((I182+H182)/2),J182+K182*LN((I182+H182)/2))))</f>
        <v/>
      </c>
      <c r="N182" s="31"/>
      <c r="O182" s="31"/>
      <c r="P182" s="34" t="n">
        <f aca="false">IF($H$3="US",IF(LEFT(N182,1)="S",IF(O182&lt;=4000,1,IF(O182&gt;4000,0.79+(6*O182/100000))),IF(LEFT(N182,1)="L",IF(O182&lt;=200,1,IF(O182&gt;200,1.005+(4.5526*O182/100000))),IF(LEFT(N182,1)="H",1))),IF($H$3="SI",IF(LEFT(N182,1)="S",IF(O182&lt;=1219.51,1,IF(O182&gt;1219.51,0.79+(6*(O182*3.28)/100000))),IF(LEFT(N182,1)="L",IF(O182&lt;=60.98,1,IF(O182&gt;60.98,1.005+(4.5526*(O182*3.28)/100000))),IF(LEFT(N182,1)="H",1)))))</f>
        <v>0</v>
      </c>
      <c r="Q182" s="35"/>
      <c r="R182" s="36" t="str">
        <f aca="false">IF(AF182&lt;0,0,IF($AD182=0,"Review",IF($H$3="US",(($H182-$I182-0.066667*($G182))/($G182*$M182)-($L182*$Q182))*$P182,(($H182-$I182-0.066667*($G182))/($G182*$M182)-($L182/8.696*$Q182))*$P182*37)))</f>
        <v>Review</v>
      </c>
      <c r="S182" s="37" t="str">
        <f aca="false">IF(R182="Review","",IF(R182=0,"",(SQRT(SUMSQ((5),(100*1.4/(H182-I182)),(100*IF($E$3="US",0.1,0.1*37)/R182)))/100)*R182))</f>
        <v/>
      </c>
      <c r="T182" s="38" t="str">
        <f aca="false">IF(R182="Review","",IF(R182=0,"",S182/R182))</f>
        <v/>
      </c>
      <c r="U182" s="39" t="n">
        <v>0.1814</v>
      </c>
      <c r="V182" s="40" t="n">
        <v>0.00096</v>
      </c>
      <c r="W182" s="41" t="e">
        <f aca="false">U182*G182</f>
        <v>#VALUE!</v>
      </c>
      <c r="X182" s="41" t="e">
        <f aca="false">EXP(-W182)</f>
        <v>#VALUE!</v>
      </c>
      <c r="Y182" s="41" t="e">
        <f aca="false">1-X182</f>
        <v>#VALUE!</v>
      </c>
      <c r="Z182" s="41" t="e">
        <f aca="false">1-(Y182/W182)</f>
        <v>#VALUE!</v>
      </c>
      <c r="AA182" s="41" t="e">
        <f aca="false">(R182*U182*V182)/Z182</f>
        <v>#VALUE!</v>
      </c>
      <c r="AB182" s="40" t="n">
        <v>0.01887</v>
      </c>
      <c r="AC182" s="42" t="s">
        <v>50</v>
      </c>
      <c r="AD182" s="43" t="b">
        <f aca="false">AND(NOT(ISBLANK(D182)),NOT(ISBLANK(F182)),NOT(ISBLANK(H182)),NOT(ISBLANK(I182)),NOT(ISBLANK(O182)),NOT(ISBLANK(Q182)),Q182&gt;=0,O182&gt;=0,H182&gt;=0,I182&gt;=0,G182&gt;0)</f>
        <v>0</v>
      </c>
      <c r="AE182" s="42" t="s">
        <v>51</v>
      </c>
      <c r="AF182" s="44" t="str">
        <f aca="false">IF($AD182=0,"Review",IF($H$3="US",(($H182-$I182-0.066667*($G182))/($G182*$M182)-($L182*$Q182))*$P182,(($H182-$I182-0.066667*($G182))/($G182*$M182)-($L182/8.696*$Q182))*$P182*37))</f>
        <v>Review</v>
      </c>
      <c r="AG182" s="45" t="str">
        <f aca="false">IF($AD182=0,"Review",IF($H$3="US",AA182/AB182*0.105*37,AA182/AB182))</f>
        <v>Review</v>
      </c>
      <c r="AH182" s="46" t="str">
        <f aca="false">IF($AD182=0,"",IF($H$3="US",AG182/60/60,AG182/24/60/60))</f>
        <v/>
      </c>
      <c r="AI182" s="47" t="str">
        <f aca="false">IF($AD182=0,"",IF($H$3="US",AA182/AB182*37/24/60/60,AA182/AB182/24/60/60))</f>
        <v/>
      </c>
      <c r="AJ182" s="48" t="str">
        <f aca="false">IF(AD182=0,"",IF(AF182=0,"",S182/R182))</f>
        <v/>
      </c>
      <c r="AK182" s="49" t="str">
        <f aca="false">IF(AD182=1,5%,"")</f>
        <v/>
      </c>
      <c r="AL182" s="49" t="str">
        <f aca="false">IF(AD182=1,(100*1.4)/(H182-I182)/100,"")</f>
        <v/>
      </c>
      <c r="AM182" s="49" t="str">
        <f aca="false">IF(AD182=1,IF(G182&gt;0,IF($H$3="US",0.1/AF182,(0.1*37)/AF182),0.1),"")</f>
        <v/>
      </c>
      <c r="AN182" s="49" t="str">
        <f aca="false">IF(AD182=1,SQRT(AK182*AK182+AL182*AL182+AM182*AM182),"")</f>
        <v/>
      </c>
      <c r="AO182" s="55"/>
    </row>
    <row r="183" customFormat="false" ht="19.35" hidden="false" customHeight="false" outlineLevel="0" collapsed="false">
      <c r="A183" s="26"/>
      <c r="B183" s="26"/>
      <c r="C183" s="27"/>
      <c r="D183" s="28"/>
      <c r="E183" s="27"/>
      <c r="F183" s="28"/>
      <c r="G183" s="29" t="str">
        <f aca="false">IF(OR(ISBLANK(C183),ISBLANK(D183),ISBLANK(E183),ISBLANK(F183)),"",(E183+F183)-(C183+D183))</f>
        <v/>
      </c>
      <c r="H183" s="30"/>
      <c r="I183" s="31"/>
      <c r="J183" s="32" t="n">
        <f aca="false">IF(N183="SST",0.314473,IF(N183="SLT",0.031243,IF(N183="LST",0.124228,IF(N183="LLT",0.010189,IF(N183="LST-OO",0.074671,IF(N183="LLT-OO",0.011965,IF(N183="LMT-OO",0.013497,IF(N183="HST",7.2954,IF(N183="HLT",0.60795)))))))))</f>
        <v>0</v>
      </c>
      <c r="K183" s="32" t="n">
        <f aca="false">IF(N183="SST",0.260619,IF(N183="SLT",0.02188,IF(N183="LST",0.040676,IF(N183="LLT",0.003372,IF(N183="LST-OO",0.037557,IF(N183="LLT-OO",0.002079,IF(N183="LMT-OO",0.012499,IF(N183="HST",0.004293,IF(N183="HLT",0.0003578)))))))))</f>
        <v>0</v>
      </c>
      <c r="L183" s="29" t="n">
        <f aca="false">IF(N183="SST",0.087,IF(N183="SLT",0.087,IF(N183="LST",0.12,IF(N183="LLT",0.12,IF(N183="LST-OO",0.12,IF(N183="LLT-OO",0.12,IF(N183="LMT-OO",0.12,IF(N183="HST",0.07,IF(N183="HLT",0.07)))))))))</f>
        <v>0</v>
      </c>
      <c r="M183" s="33" t="str">
        <f aca="false">IF(ISBLANK(N183),"",IF(N183="HST",J183+K183*((I183+H183)/2),IF(N183="HLT",J183+K183*((I183+H183)/2),J183+K183*LN((I183+H183)/2))))</f>
        <v/>
      </c>
      <c r="N183" s="31"/>
      <c r="O183" s="31"/>
      <c r="P183" s="34" t="n">
        <f aca="false">IF($H$3="US",IF(LEFT(N183,1)="S",IF(O183&lt;=4000,1,IF(O183&gt;4000,0.79+(6*O183/100000))),IF(LEFT(N183,1)="L",IF(O183&lt;=200,1,IF(O183&gt;200,1.005+(4.5526*O183/100000))),IF(LEFT(N183,1)="H",1))),IF($H$3="SI",IF(LEFT(N183,1)="S",IF(O183&lt;=1219.51,1,IF(O183&gt;1219.51,0.79+(6*(O183*3.28)/100000))),IF(LEFT(N183,1)="L",IF(O183&lt;=60.98,1,IF(O183&gt;60.98,1.005+(4.5526*(O183*3.28)/100000))),IF(LEFT(N183,1)="H",1)))))</f>
        <v>0</v>
      </c>
      <c r="Q183" s="35"/>
      <c r="R183" s="36" t="str">
        <f aca="false">IF(AF183&lt;0,0,IF($AD183=0,"Review",IF($H$3="US",(($H183-$I183-0.066667*($G183))/($G183*$M183)-($L183*$Q183))*$P183,(($H183-$I183-0.066667*($G183))/($G183*$M183)-($L183/8.696*$Q183))*$P183*37)))</f>
        <v>Review</v>
      </c>
      <c r="S183" s="37" t="str">
        <f aca="false">IF(R183="Review","",IF(R183=0,"",(SQRT(SUMSQ((5),(100*1.4/(H183-I183)),(100*IF($E$3="US",0.1,0.1*37)/R183)))/100)*R183))</f>
        <v/>
      </c>
      <c r="T183" s="38" t="str">
        <f aca="false">IF(R183="Review","",IF(R183=0,"",S183/R183))</f>
        <v/>
      </c>
      <c r="U183" s="39" t="n">
        <v>0.1814</v>
      </c>
      <c r="V183" s="40" t="n">
        <v>0.00096</v>
      </c>
      <c r="W183" s="41" t="e">
        <f aca="false">U183*G183</f>
        <v>#VALUE!</v>
      </c>
      <c r="X183" s="41" t="e">
        <f aca="false">EXP(-W183)</f>
        <v>#VALUE!</v>
      </c>
      <c r="Y183" s="41" t="e">
        <f aca="false">1-X183</f>
        <v>#VALUE!</v>
      </c>
      <c r="Z183" s="41" t="e">
        <f aca="false">1-(Y183/W183)</f>
        <v>#VALUE!</v>
      </c>
      <c r="AA183" s="41" t="e">
        <f aca="false">(R183*U183*V183)/Z183</f>
        <v>#VALUE!</v>
      </c>
      <c r="AB183" s="40" t="n">
        <v>0.01887</v>
      </c>
      <c r="AC183" s="42" t="s">
        <v>50</v>
      </c>
      <c r="AD183" s="43" t="b">
        <f aca="false">AND(NOT(ISBLANK(D183)),NOT(ISBLANK(F183)),NOT(ISBLANK(H183)),NOT(ISBLANK(I183)),NOT(ISBLANK(O183)),NOT(ISBLANK(Q183)),Q183&gt;=0,O183&gt;=0,H183&gt;=0,I183&gt;=0,G183&gt;0)</f>
        <v>0</v>
      </c>
      <c r="AE183" s="42" t="s">
        <v>51</v>
      </c>
      <c r="AF183" s="44" t="str">
        <f aca="false">IF($AD183=0,"Review",IF($H$3="US",(($H183-$I183-0.066667*($G183))/($G183*$M183)-($L183*$Q183))*$P183,(($H183-$I183-0.066667*($G183))/($G183*$M183)-($L183/8.696*$Q183))*$P183*37))</f>
        <v>Review</v>
      </c>
      <c r="AG183" s="45" t="str">
        <f aca="false">IF($AD183=0,"Review",IF($H$3="US",AA183/AB183*0.105*37,AA183/AB183))</f>
        <v>Review</v>
      </c>
      <c r="AH183" s="46" t="str">
        <f aca="false">IF($AD183=0,"",IF($H$3="US",AG183/60/60,AG183/24/60/60))</f>
        <v/>
      </c>
      <c r="AI183" s="47" t="str">
        <f aca="false">IF($AD183=0,"",IF($H$3="US",AA183/AB183*37/24/60/60,AA183/AB183/24/60/60))</f>
        <v/>
      </c>
      <c r="AJ183" s="48" t="str">
        <f aca="false">IF(AD183=0,"",IF(AF183=0,"",S183/R183))</f>
        <v/>
      </c>
      <c r="AK183" s="49" t="str">
        <f aca="false">IF(AD183=1,5%,"")</f>
        <v/>
      </c>
      <c r="AL183" s="49" t="str">
        <f aca="false">IF(AD183=1,(100*1.4)/(H183-I183)/100,"")</f>
        <v/>
      </c>
      <c r="AM183" s="49" t="str">
        <f aca="false">IF(AD183=1,IF(G183&gt;0,IF($H$3="US",0.1/AF183,(0.1*37)/AF183),0.1),"")</f>
        <v/>
      </c>
      <c r="AN183" s="49" t="str">
        <f aca="false">IF(AD183=1,SQRT(AK183*AK183+AL183*AL183+AM183*AM183),"")</f>
        <v/>
      </c>
      <c r="AO183" s="55"/>
    </row>
    <row r="184" customFormat="false" ht="19.35" hidden="false" customHeight="false" outlineLevel="0" collapsed="false">
      <c r="A184" s="26"/>
      <c r="B184" s="26"/>
      <c r="C184" s="27"/>
      <c r="D184" s="28"/>
      <c r="E184" s="27"/>
      <c r="F184" s="28"/>
      <c r="G184" s="29" t="str">
        <f aca="false">IF(OR(ISBLANK(C184),ISBLANK(D184),ISBLANK(E184),ISBLANK(F184)),"",(E184+F184)-(C184+D184))</f>
        <v/>
      </c>
      <c r="H184" s="30"/>
      <c r="I184" s="31"/>
      <c r="J184" s="32" t="n">
        <f aca="false">IF(N184="SST",0.314473,IF(N184="SLT",0.031243,IF(N184="LST",0.124228,IF(N184="LLT",0.010189,IF(N184="LST-OO",0.074671,IF(N184="LLT-OO",0.011965,IF(N184="LMT-OO",0.013497,IF(N184="HST",7.2954,IF(N184="HLT",0.60795)))))))))</f>
        <v>0</v>
      </c>
      <c r="K184" s="32" t="n">
        <f aca="false">IF(N184="SST",0.260619,IF(N184="SLT",0.02188,IF(N184="LST",0.040676,IF(N184="LLT",0.003372,IF(N184="LST-OO",0.037557,IF(N184="LLT-OO",0.002079,IF(N184="LMT-OO",0.012499,IF(N184="HST",0.004293,IF(N184="HLT",0.0003578)))))))))</f>
        <v>0</v>
      </c>
      <c r="L184" s="29" t="n">
        <f aca="false">IF(N184="SST",0.087,IF(N184="SLT",0.087,IF(N184="LST",0.12,IF(N184="LLT",0.12,IF(N184="LST-OO",0.12,IF(N184="LLT-OO",0.12,IF(N184="LMT-OO",0.12,IF(N184="HST",0.07,IF(N184="HLT",0.07)))))))))</f>
        <v>0</v>
      </c>
      <c r="M184" s="33" t="str">
        <f aca="false">IF(ISBLANK(N184),"",IF(N184="HST",J184+K184*((I184+H184)/2),IF(N184="HLT",J184+K184*((I184+H184)/2),J184+K184*LN((I184+H184)/2))))</f>
        <v/>
      </c>
      <c r="N184" s="31"/>
      <c r="O184" s="31"/>
      <c r="P184" s="34" t="n">
        <f aca="false">IF($H$3="US",IF(LEFT(N184,1)="S",IF(O184&lt;=4000,1,IF(O184&gt;4000,0.79+(6*O184/100000))),IF(LEFT(N184,1)="L",IF(O184&lt;=200,1,IF(O184&gt;200,1.005+(4.5526*O184/100000))),IF(LEFT(N184,1)="H",1))),IF($H$3="SI",IF(LEFT(N184,1)="S",IF(O184&lt;=1219.51,1,IF(O184&gt;1219.51,0.79+(6*(O184*3.28)/100000))),IF(LEFT(N184,1)="L",IF(O184&lt;=60.98,1,IF(O184&gt;60.98,1.005+(4.5526*(O184*3.28)/100000))),IF(LEFT(N184,1)="H",1)))))</f>
        <v>0</v>
      </c>
      <c r="Q184" s="35"/>
      <c r="R184" s="36" t="str">
        <f aca="false">IF(AF184&lt;0,0,IF($AD184=0,"Review",IF($H$3="US",(($H184-$I184-0.066667*($G184))/($G184*$M184)-($L184*$Q184))*$P184,(($H184-$I184-0.066667*($G184))/($G184*$M184)-($L184/8.696*$Q184))*$P184*37)))</f>
        <v>Review</v>
      </c>
      <c r="S184" s="37" t="str">
        <f aca="false">IF(R184="Review","",IF(R184=0,"",(SQRT(SUMSQ((5),(100*1.4/(H184-I184)),(100*IF($E$3="US",0.1,0.1*37)/R184)))/100)*R184))</f>
        <v/>
      </c>
      <c r="T184" s="38" t="str">
        <f aca="false">IF(R184="Review","",IF(R184=0,"",S184/R184))</f>
        <v/>
      </c>
      <c r="U184" s="39" t="n">
        <v>0.1814</v>
      </c>
      <c r="V184" s="40" t="n">
        <v>0.00096</v>
      </c>
      <c r="W184" s="41" t="e">
        <f aca="false">U184*G184</f>
        <v>#VALUE!</v>
      </c>
      <c r="X184" s="41" t="e">
        <f aca="false">EXP(-W184)</f>
        <v>#VALUE!</v>
      </c>
      <c r="Y184" s="41" t="e">
        <f aca="false">1-X184</f>
        <v>#VALUE!</v>
      </c>
      <c r="Z184" s="41" t="e">
        <f aca="false">1-(Y184/W184)</f>
        <v>#VALUE!</v>
      </c>
      <c r="AA184" s="41" t="e">
        <f aca="false">(R184*U184*V184)/Z184</f>
        <v>#VALUE!</v>
      </c>
      <c r="AB184" s="40" t="n">
        <v>0.01887</v>
      </c>
      <c r="AC184" s="42" t="s">
        <v>50</v>
      </c>
      <c r="AD184" s="43" t="b">
        <f aca="false">AND(NOT(ISBLANK(D184)),NOT(ISBLANK(F184)),NOT(ISBLANK(H184)),NOT(ISBLANK(I184)),NOT(ISBLANK(O184)),NOT(ISBLANK(Q184)),Q184&gt;=0,O184&gt;=0,H184&gt;=0,I184&gt;=0,G184&gt;0)</f>
        <v>0</v>
      </c>
      <c r="AE184" s="42" t="s">
        <v>51</v>
      </c>
      <c r="AF184" s="44" t="str">
        <f aca="false">IF($AD184=0,"Review",IF($H$3="US",(($H184-$I184-0.066667*($G184))/($G184*$M184)-($L184*$Q184))*$P184,(($H184-$I184-0.066667*($G184))/($G184*$M184)-($L184/8.696*$Q184))*$P184*37))</f>
        <v>Review</v>
      </c>
      <c r="AG184" s="45" t="str">
        <f aca="false">IF($AD184=0,"Review",IF($H$3="US",AA184/AB184*0.105*37,AA184/AB184))</f>
        <v>Review</v>
      </c>
      <c r="AH184" s="46" t="str">
        <f aca="false">IF($AD184=0,"",IF($H$3="US",AG184/60/60,AG184/24/60/60))</f>
        <v/>
      </c>
      <c r="AI184" s="47" t="str">
        <f aca="false">IF($AD184=0,"",IF($H$3="US",AA184/AB184*37/24/60/60,AA184/AB184/24/60/60))</f>
        <v/>
      </c>
      <c r="AJ184" s="48" t="str">
        <f aca="false">IF(AD184=0,"",IF(AF184=0,"",S184/R184))</f>
        <v/>
      </c>
      <c r="AK184" s="49" t="str">
        <f aca="false">IF(AD184=1,5%,"")</f>
        <v/>
      </c>
      <c r="AL184" s="49" t="str">
        <f aca="false">IF(AD184=1,(100*1.4)/(H184-I184)/100,"")</f>
        <v/>
      </c>
      <c r="AM184" s="49" t="str">
        <f aca="false">IF(AD184=1,IF(G184&gt;0,IF($H$3="US",0.1/AF184,(0.1*37)/AF184),0.1),"")</f>
        <v/>
      </c>
      <c r="AN184" s="49" t="str">
        <f aca="false">IF(AD184=1,SQRT(AK184*AK184+AL184*AL184+AM184*AM184),"")</f>
        <v/>
      </c>
      <c r="AO184" s="55"/>
    </row>
    <row r="185" customFormat="false" ht="19.35" hidden="false" customHeight="false" outlineLevel="0" collapsed="false">
      <c r="A185" s="26"/>
      <c r="B185" s="26"/>
      <c r="C185" s="27"/>
      <c r="D185" s="28"/>
      <c r="E185" s="27"/>
      <c r="F185" s="28"/>
      <c r="G185" s="29" t="str">
        <f aca="false">IF(OR(ISBLANK(C185),ISBLANK(D185),ISBLANK(E185),ISBLANK(F185)),"",(E185+F185)-(C185+D185))</f>
        <v/>
      </c>
      <c r="H185" s="30"/>
      <c r="I185" s="31"/>
      <c r="J185" s="32" t="n">
        <f aca="false">IF(N185="SST",0.314473,IF(N185="SLT",0.031243,IF(N185="LST",0.124228,IF(N185="LLT",0.010189,IF(N185="LST-OO",0.074671,IF(N185="LLT-OO",0.011965,IF(N185="LMT-OO",0.013497,IF(N185="HST",7.2954,IF(N185="HLT",0.60795)))))))))</f>
        <v>0</v>
      </c>
      <c r="K185" s="32" t="n">
        <f aca="false">IF(N185="SST",0.260619,IF(N185="SLT",0.02188,IF(N185="LST",0.040676,IF(N185="LLT",0.003372,IF(N185="LST-OO",0.037557,IF(N185="LLT-OO",0.002079,IF(N185="LMT-OO",0.012499,IF(N185="HST",0.004293,IF(N185="HLT",0.0003578)))))))))</f>
        <v>0</v>
      </c>
      <c r="L185" s="29" t="n">
        <f aca="false">IF(N185="SST",0.087,IF(N185="SLT",0.087,IF(N185="LST",0.12,IF(N185="LLT",0.12,IF(N185="LST-OO",0.12,IF(N185="LLT-OO",0.12,IF(N185="LMT-OO",0.12,IF(N185="HST",0.07,IF(N185="HLT",0.07)))))))))</f>
        <v>0</v>
      </c>
      <c r="M185" s="33" t="str">
        <f aca="false">IF(ISBLANK(N185),"",IF(N185="HST",J185+K185*((I185+H185)/2),IF(N185="HLT",J185+K185*((I185+H185)/2),J185+K185*LN((I185+H185)/2))))</f>
        <v/>
      </c>
      <c r="N185" s="31"/>
      <c r="O185" s="31"/>
      <c r="P185" s="34" t="n">
        <f aca="false">IF($H$3="US",IF(LEFT(N185,1)="S",IF(O185&lt;=4000,1,IF(O185&gt;4000,0.79+(6*O185/100000))),IF(LEFT(N185,1)="L",IF(O185&lt;=200,1,IF(O185&gt;200,1.005+(4.5526*O185/100000))),IF(LEFT(N185,1)="H",1))),IF($H$3="SI",IF(LEFT(N185,1)="S",IF(O185&lt;=1219.51,1,IF(O185&gt;1219.51,0.79+(6*(O185*3.28)/100000))),IF(LEFT(N185,1)="L",IF(O185&lt;=60.98,1,IF(O185&gt;60.98,1.005+(4.5526*(O185*3.28)/100000))),IF(LEFT(N185,1)="H",1)))))</f>
        <v>0</v>
      </c>
      <c r="Q185" s="35"/>
      <c r="R185" s="36" t="str">
        <f aca="false">IF(AF185&lt;0,0,IF($AD185=0,"Review",IF($H$3="US",(($H185-$I185-0.066667*($G185))/($G185*$M185)-($L185*$Q185))*$P185,(($H185-$I185-0.066667*($G185))/($G185*$M185)-($L185/8.696*$Q185))*$P185*37)))</f>
        <v>Review</v>
      </c>
      <c r="S185" s="37" t="str">
        <f aca="false">IF(R185="Review","",IF(R185=0,"",(SQRT(SUMSQ((5),(100*1.4/(H185-I185)),(100*IF($E$3="US",0.1,0.1*37)/R185)))/100)*R185))</f>
        <v/>
      </c>
      <c r="T185" s="38" t="str">
        <f aca="false">IF(R185="Review","",IF(R185=0,"",S185/R185))</f>
        <v/>
      </c>
      <c r="U185" s="39" t="n">
        <v>0.1814</v>
      </c>
      <c r="V185" s="40" t="n">
        <v>0.00096</v>
      </c>
      <c r="W185" s="41" t="e">
        <f aca="false">U185*G185</f>
        <v>#VALUE!</v>
      </c>
      <c r="X185" s="41" t="e">
        <f aca="false">EXP(-W185)</f>
        <v>#VALUE!</v>
      </c>
      <c r="Y185" s="41" t="e">
        <f aca="false">1-X185</f>
        <v>#VALUE!</v>
      </c>
      <c r="Z185" s="41" t="e">
        <f aca="false">1-(Y185/W185)</f>
        <v>#VALUE!</v>
      </c>
      <c r="AA185" s="41" t="e">
        <f aca="false">(R185*U185*V185)/Z185</f>
        <v>#VALUE!</v>
      </c>
      <c r="AB185" s="40" t="n">
        <v>0.01887</v>
      </c>
      <c r="AC185" s="42" t="s">
        <v>50</v>
      </c>
      <c r="AD185" s="43" t="b">
        <f aca="false">AND(NOT(ISBLANK(D185)),NOT(ISBLANK(F185)),NOT(ISBLANK(H185)),NOT(ISBLANK(I185)),NOT(ISBLANK(O185)),NOT(ISBLANK(Q185)),Q185&gt;=0,O185&gt;=0,H185&gt;=0,I185&gt;=0,G185&gt;0)</f>
        <v>0</v>
      </c>
      <c r="AE185" s="42" t="s">
        <v>51</v>
      </c>
      <c r="AF185" s="44" t="str">
        <f aca="false">IF($AD185=0,"Review",IF($H$3="US",(($H185-$I185-0.066667*($G185))/($G185*$M185)-($L185*$Q185))*$P185,(($H185-$I185-0.066667*($G185))/($G185*$M185)-($L185/8.696*$Q185))*$P185*37))</f>
        <v>Review</v>
      </c>
      <c r="AG185" s="45" t="str">
        <f aca="false">IF($AD185=0,"Review",IF($H$3="US",AA185/AB185*0.105*37,AA185/AB185))</f>
        <v>Review</v>
      </c>
      <c r="AH185" s="46" t="str">
        <f aca="false">IF($AD185=0,"",IF($H$3="US",AG185/60/60,AG185/24/60/60))</f>
        <v/>
      </c>
      <c r="AI185" s="47" t="str">
        <f aca="false">IF($AD185=0,"",IF($H$3="US",AA185/AB185*37/24/60/60,AA185/AB185/24/60/60))</f>
        <v/>
      </c>
      <c r="AJ185" s="48" t="str">
        <f aca="false">IF(AD185=0,"",IF(AF185=0,"",S185/R185))</f>
        <v/>
      </c>
      <c r="AK185" s="49" t="str">
        <f aca="false">IF(AD185=1,5%,"")</f>
        <v/>
      </c>
      <c r="AL185" s="49" t="str">
        <f aca="false">IF(AD185=1,(100*1.4)/(H185-I185)/100,"")</f>
        <v/>
      </c>
      <c r="AM185" s="49" t="str">
        <f aca="false">IF(AD185=1,IF(G185&gt;0,IF($H$3="US",0.1/AF185,(0.1*37)/AF185),0.1),"")</f>
        <v/>
      </c>
      <c r="AN185" s="49" t="str">
        <f aca="false">IF(AD185=1,SQRT(AK185*AK185+AL185*AL185+AM185*AM185),"")</f>
        <v/>
      </c>
      <c r="AO185" s="55"/>
    </row>
    <row r="186" customFormat="false" ht="19.35" hidden="false" customHeight="false" outlineLevel="0" collapsed="false">
      <c r="A186" s="26"/>
      <c r="B186" s="26"/>
      <c r="C186" s="27"/>
      <c r="D186" s="28"/>
      <c r="E186" s="27"/>
      <c r="F186" s="28"/>
      <c r="G186" s="29" t="str">
        <f aca="false">IF(OR(ISBLANK(C186),ISBLANK(D186),ISBLANK(E186),ISBLANK(F186)),"",(E186+F186)-(C186+D186))</f>
        <v/>
      </c>
      <c r="H186" s="30"/>
      <c r="I186" s="31"/>
      <c r="J186" s="32" t="n">
        <f aca="false">IF(N186="SST",0.314473,IF(N186="SLT",0.031243,IF(N186="LST",0.124228,IF(N186="LLT",0.010189,IF(N186="LST-OO",0.074671,IF(N186="LLT-OO",0.011965,IF(N186="LMT-OO",0.013497,IF(N186="HST",7.2954,IF(N186="HLT",0.60795)))))))))</f>
        <v>0</v>
      </c>
      <c r="K186" s="32" t="n">
        <f aca="false">IF(N186="SST",0.260619,IF(N186="SLT",0.02188,IF(N186="LST",0.040676,IF(N186="LLT",0.003372,IF(N186="LST-OO",0.037557,IF(N186="LLT-OO",0.002079,IF(N186="LMT-OO",0.012499,IF(N186="HST",0.004293,IF(N186="HLT",0.0003578)))))))))</f>
        <v>0</v>
      </c>
      <c r="L186" s="29" t="n">
        <f aca="false">IF(N186="SST",0.087,IF(N186="SLT",0.087,IF(N186="LST",0.12,IF(N186="LLT",0.12,IF(N186="LST-OO",0.12,IF(N186="LLT-OO",0.12,IF(N186="LMT-OO",0.12,IF(N186="HST",0.07,IF(N186="HLT",0.07)))))))))</f>
        <v>0</v>
      </c>
      <c r="M186" s="33" t="str">
        <f aca="false">IF(ISBLANK(N186),"",IF(N186="HST",J186+K186*((I186+H186)/2),IF(N186="HLT",J186+K186*((I186+H186)/2),J186+K186*LN((I186+H186)/2))))</f>
        <v/>
      </c>
      <c r="N186" s="31"/>
      <c r="O186" s="31"/>
      <c r="P186" s="34" t="n">
        <f aca="false">IF($H$3="US",IF(LEFT(N186,1)="S",IF(O186&lt;=4000,1,IF(O186&gt;4000,0.79+(6*O186/100000))),IF(LEFT(N186,1)="L",IF(O186&lt;=200,1,IF(O186&gt;200,1.005+(4.5526*O186/100000))),IF(LEFT(N186,1)="H",1))),IF($H$3="SI",IF(LEFT(N186,1)="S",IF(O186&lt;=1219.51,1,IF(O186&gt;1219.51,0.79+(6*(O186*3.28)/100000))),IF(LEFT(N186,1)="L",IF(O186&lt;=60.98,1,IF(O186&gt;60.98,1.005+(4.5526*(O186*3.28)/100000))),IF(LEFT(N186,1)="H",1)))))</f>
        <v>0</v>
      </c>
      <c r="Q186" s="35"/>
      <c r="R186" s="36" t="str">
        <f aca="false">IF(AF186&lt;0,0,IF($AD186=0,"Review",IF($H$3="US",(($H186-$I186-0.066667*($G186))/($G186*$M186)-($L186*$Q186))*$P186,(($H186-$I186-0.066667*($G186))/($G186*$M186)-($L186/8.696*$Q186))*$P186*37)))</f>
        <v>Review</v>
      </c>
      <c r="S186" s="37" t="str">
        <f aca="false">IF(R186="Review","",IF(R186=0,"",(SQRT(SUMSQ((5),(100*1.4/(H186-I186)),(100*IF($E$3="US",0.1,0.1*37)/R186)))/100)*R186))</f>
        <v/>
      </c>
      <c r="T186" s="38" t="str">
        <f aca="false">IF(R186="Review","",IF(R186=0,"",S186/R186))</f>
        <v/>
      </c>
      <c r="U186" s="39" t="n">
        <v>0.1814</v>
      </c>
      <c r="V186" s="40" t="n">
        <v>0.00096</v>
      </c>
      <c r="W186" s="41" t="e">
        <f aca="false">U186*G186</f>
        <v>#VALUE!</v>
      </c>
      <c r="X186" s="41" t="e">
        <f aca="false">EXP(-W186)</f>
        <v>#VALUE!</v>
      </c>
      <c r="Y186" s="41" t="e">
        <f aca="false">1-X186</f>
        <v>#VALUE!</v>
      </c>
      <c r="Z186" s="41" t="e">
        <f aca="false">1-(Y186/W186)</f>
        <v>#VALUE!</v>
      </c>
      <c r="AA186" s="41" t="e">
        <f aca="false">(R186*U186*V186)/Z186</f>
        <v>#VALUE!</v>
      </c>
      <c r="AB186" s="40" t="n">
        <v>0.01887</v>
      </c>
      <c r="AC186" s="42" t="s">
        <v>50</v>
      </c>
      <c r="AD186" s="43" t="b">
        <f aca="false">AND(NOT(ISBLANK(D186)),NOT(ISBLANK(F186)),NOT(ISBLANK(H186)),NOT(ISBLANK(I186)),NOT(ISBLANK(O186)),NOT(ISBLANK(Q186)),Q186&gt;=0,O186&gt;=0,H186&gt;=0,I186&gt;=0,G186&gt;0)</f>
        <v>0</v>
      </c>
      <c r="AE186" s="42" t="s">
        <v>51</v>
      </c>
      <c r="AF186" s="44" t="str">
        <f aca="false">IF($AD186=0,"Review",IF($H$3="US",(($H186-$I186-0.066667*($G186))/($G186*$M186)-($L186*$Q186))*$P186,(($H186-$I186-0.066667*($G186))/($G186*$M186)-($L186/8.696*$Q186))*$P186*37))</f>
        <v>Review</v>
      </c>
      <c r="AG186" s="45" t="str">
        <f aca="false">IF($AD186=0,"Review",IF($H$3="US",AA186/AB186*0.105*37,AA186/AB186))</f>
        <v>Review</v>
      </c>
      <c r="AH186" s="46" t="str">
        <f aca="false">IF($AD186=0,"",IF($H$3="US",AG186/60/60,AG186/24/60/60))</f>
        <v/>
      </c>
      <c r="AI186" s="47" t="str">
        <f aca="false">IF($AD186=0,"",IF($H$3="US",AA186/AB186*37/24/60/60,AA186/AB186/24/60/60))</f>
        <v/>
      </c>
      <c r="AJ186" s="48" t="str">
        <f aca="false">IF(AD186=0,"",IF(AF186=0,"",S186/R186))</f>
        <v/>
      </c>
      <c r="AK186" s="49" t="str">
        <f aca="false">IF(AD186=1,5%,"")</f>
        <v/>
      </c>
      <c r="AL186" s="49" t="str">
        <f aca="false">IF(AD186=1,(100*1.4)/(H186-I186)/100,"")</f>
        <v/>
      </c>
      <c r="AM186" s="49" t="str">
        <f aca="false">IF(AD186=1,IF(G186&gt;0,IF($H$3="US",0.1/AF186,(0.1*37)/AF186),0.1),"")</f>
        <v/>
      </c>
      <c r="AN186" s="49" t="str">
        <f aca="false">IF(AD186=1,SQRT(AK186*AK186+AL186*AL186+AM186*AM186),"")</f>
        <v/>
      </c>
      <c r="AO186" s="55"/>
    </row>
    <row r="187" customFormat="false" ht="19.35" hidden="false" customHeight="false" outlineLevel="0" collapsed="false">
      <c r="A187" s="26"/>
      <c r="B187" s="26"/>
      <c r="C187" s="27"/>
      <c r="D187" s="28"/>
      <c r="E187" s="27"/>
      <c r="F187" s="28"/>
      <c r="G187" s="29" t="str">
        <f aca="false">IF(OR(ISBLANK(C187),ISBLANK(D187),ISBLANK(E187),ISBLANK(F187)),"",(E187+F187)-(C187+D187))</f>
        <v/>
      </c>
      <c r="H187" s="30"/>
      <c r="I187" s="31"/>
      <c r="J187" s="32" t="n">
        <f aca="false">IF(N187="SST",0.314473,IF(N187="SLT",0.031243,IF(N187="LST",0.124228,IF(N187="LLT",0.010189,IF(N187="LST-OO",0.074671,IF(N187="LLT-OO",0.011965,IF(N187="LMT-OO",0.013497,IF(N187="HST",7.2954,IF(N187="HLT",0.60795)))))))))</f>
        <v>0</v>
      </c>
      <c r="K187" s="32" t="n">
        <f aca="false">IF(N187="SST",0.260619,IF(N187="SLT",0.02188,IF(N187="LST",0.040676,IF(N187="LLT",0.003372,IF(N187="LST-OO",0.037557,IF(N187="LLT-OO",0.002079,IF(N187="LMT-OO",0.012499,IF(N187="HST",0.004293,IF(N187="HLT",0.0003578)))))))))</f>
        <v>0</v>
      </c>
      <c r="L187" s="29" t="n">
        <f aca="false">IF(N187="SST",0.087,IF(N187="SLT",0.087,IF(N187="LST",0.12,IF(N187="LLT",0.12,IF(N187="LST-OO",0.12,IF(N187="LLT-OO",0.12,IF(N187="LMT-OO",0.12,IF(N187="HST",0.07,IF(N187="HLT",0.07)))))))))</f>
        <v>0</v>
      </c>
      <c r="M187" s="33" t="str">
        <f aca="false">IF(ISBLANK(N187),"",IF(N187="HST",J187+K187*((I187+H187)/2),IF(N187="HLT",J187+K187*((I187+H187)/2),J187+K187*LN((I187+H187)/2))))</f>
        <v/>
      </c>
      <c r="N187" s="31"/>
      <c r="O187" s="31"/>
      <c r="P187" s="34" t="n">
        <f aca="false">IF($H$3="US",IF(LEFT(N187,1)="S",IF(O187&lt;=4000,1,IF(O187&gt;4000,0.79+(6*O187/100000))),IF(LEFT(N187,1)="L",IF(O187&lt;=200,1,IF(O187&gt;200,1.005+(4.5526*O187/100000))),IF(LEFT(N187,1)="H",1))),IF($H$3="SI",IF(LEFT(N187,1)="S",IF(O187&lt;=1219.51,1,IF(O187&gt;1219.51,0.79+(6*(O187*3.28)/100000))),IF(LEFT(N187,1)="L",IF(O187&lt;=60.98,1,IF(O187&gt;60.98,1.005+(4.5526*(O187*3.28)/100000))),IF(LEFT(N187,1)="H",1)))))</f>
        <v>0</v>
      </c>
      <c r="Q187" s="35"/>
      <c r="R187" s="36" t="str">
        <f aca="false">IF(AF187&lt;0,0,IF($AD187=0,"Review",IF($H$3="US",(($H187-$I187-0.066667*($G187))/($G187*$M187)-($L187*$Q187))*$P187,(($H187-$I187-0.066667*($G187))/($G187*$M187)-($L187/8.696*$Q187))*$P187*37)))</f>
        <v>Review</v>
      </c>
      <c r="S187" s="37" t="str">
        <f aca="false">IF(R187="Review","",IF(R187=0,"",(SQRT(SUMSQ((5),(100*1.4/(H187-I187)),(100*IF($E$3="US",0.1,0.1*37)/R187)))/100)*R187))</f>
        <v/>
      </c>
      <c r="T187" s="38" t="str">
        <f aca="false">IF(R187="Review","",IF(R187=0,"",S187/R187))</f>
        <v/>
      </c>
      <c r="U187" s="39" t="n">
        <v>0.1814</v>
      </c>
      <c r="V187" s="40" t="n">
        <v>0.00096</v>
      </c>
      <c r="W187" s="41" t="e">
        <f aca="false">U187*G187</f>
        <v>#VALUE!</v>
      </c>
      <c r="X187" s="41" t="e">
        <f aca="false">EXP(-W187)</f>
        <v>#VALUE!</v>
      </c>
      <c r="Y187" s="41" t="e">
        <f aca="false">1-X187</f>
        <v>#VALUE!</v>
      </c>
      <c r="Z187" s="41" t="e">
        <f aca="false">1-(Y187/W187)</f>
        <v>#VALUE!</v>
      </c>
      <c r="AA187" s="41" t="e">
        <f aca="false">(R187*U187*V187)/Z187</f>
        <v>#VALUE!</v>
      </c>
      <c r="AB187" s="40" t="n">
        <v>0.01887</v>
      </c>
      <c r="AC187" s="42" t="s">
        <v>50</v>
      </c>
      <c r="AD187" s="43" t="b">
        <f aca="false">AND(NOT(ISBLANK(D187)),NOT(ISBLANK(F187)),NOT(ISBLANK(H187)),NOT(ISBLANK(I187)),NOT(ISBLANK(O187)),NOT(ISBLANK(Q187)),Q187&gt;=0,O187&gt;=0,H187&gt;=0,I187&gt;=0,G187&gt;0)</f>
        <v>0</v>
      </c>
      <c r="AE187" s="42" t="s">
        <v>51</v>
      </c>
      <c r="AF187" s="44" t="str">
        <f aca="false">IF($AD187=0,"Review",IF($H$3="US",(($H187-$I187-0.066667*($G187))/($G187*$M187)-($L187*$Q187))*$P187,(($H187-$I187-0.066667*($G187))/($G187*$M187)-($L187/8.696*$Q187))*$P187*37))</f>
        <v>Review</v>
      </c>
      <c r="AG187" s="45" t="str">
        <f aca="false">IF($AD187=0,"Review",IF($H$3="US",AA187/AB187*0.105*37,AA187/AB187))</f>
        <v>Review</v>
      </c>
      <c r="AH187" s="46" t="str">
        <f aca="false">IF($AD187=0,"",IF($H$3="US",AG187/60/60,AG187/24/60/60))</f>
        <v/>
      </c>
      <c r="AI187" s="47" t="str">
        <f aca="false">IF($AD187=0,"",IF($H$3="US",AA187/AB187*37/24/60/60,AA187/AB187/24/60/60))</f>
        <v/>
      </c>
      <c r="AJ187" s="48" t="str">
        <f aca="false">IF(AD187=0,"",IF(AF187=0,"",S187/R187))</f>
        <v/>
      </c>
      <c r="AK187" s="49" t="str">
        <f aca="false">IF(AD187=1,5%,"")</f>
        <v/>
      </c>
      <c r="AL187" s="49" t="str">
        <f aca="false">IF(AD187=1,(100*1.4)/(H187-I187)/100,"")</f>
        <v/>
      </c>
      <c r="AM187" s="49" t="str">
        <f aca="false">IF(AD187=1,IF(G187&gt;0,IF($H$3="US",0.1/AF187,(0.1*37)/AF187),0.1),"")</f>
        <v/>
      </c>
      <c r="AN187" s="49" t="str">
        <f aca="false">IF(AD187=1,SQRT(AK187*AK187+AL187*AL187+AM187*AM187),"")</f>
        <v/>
      </c>
      <c r="AO187" s="55"/>
    </row>
    <row r="188" customFormat="false" ht="19.35" hidden="false" customHeight="false" outlineLevel="0" collapsed="false">
      <c r="A188" s="26"/>
      <c r="B188" s="26"/>
      <c r="C188" s="27"/>
      <c r="D188" s="28"/>
      <c r="E188" s="27"/>
      <c r="F188" s="28"/>
      <c r="G188" s="29" t="str">
        <f aca="false">IF(OR(ISBLANK(C188),ISBLANK(D188),ISBLANK(E188),ISBLANK(F188)),"",(E188+F188)-(C188+D188))</f>
        <v/>
      </c>
      <c r="H188" s="30"/>
      <c r="I188" s="31"/>
      <c r="J188" s="32" t="n">
        <f aca="false">IF(N188="SST",0.314473,IF(N188="SLT",0.031243,IF(N188="LST",0.124228,IF(N188="LLT",0.010189,IF(N188="LST-OO",0.074671,IF(N188="LLT-OO",0.011965,IF(N188="LMT-OO",0.013497,IF(N188="HST",7.2954,IF(N188="HLT",0.60795)))))))))</f>
        <v>0</v>
      </c>
      <c r="K188" s="32" t="n">
        <f aca="false">IF(N188="SST",0.260619,IF(N188="SLT",0.02188,IF(N188="LST",0.040676,IF(N188="LLT",0.003372,IF(N188="LST-OO",0.037557,IF(N188="LLT-OO",0.002079,IF(N188="LMT-OO",0.012499,IF(N188="HST",0.004293,IF(N188="HLT",0.0003578)))))))))</f>
        <v>0</v>
      </c>
      <c r="L188" s="29" t="n">
        <f aca="false">IF(N188="SST",0.087,IF(N188="SLT",0.087,IF(N188="LST",0.12,IF(N188="LLT",0.12,IF(N188="LST-OO",0.12,IF(N188="LLT-OO",0.12,IF(N188="LMT-OO",0.12,IF(N188="HST",0.07,IF(N188="HLT",0.07)))))))))</f>
        <v>0</v>
      </c>
      <c r="M188" s="33" t="str">
        <f aca="false">IF(ISBLANK(N188),"",IF(N188="HST",J188+K188*((I188+H188)/2),IF(N188="HLT",J188+K188*((I188+H188)/2),J188+K188*LN((I188+H188)/2))))</f>
        <v/>
      </c>
      <c r="N188" s="31"/>
      <c r="O188" s="31"/>
      <c r="P188" s="34" t="n">
        <f aca="false">IF($H$3="US",IF(LEFT(N188,1)="S",IF(O188&lt;=4000,1,IF(O188&gt;4000,0.79+(6*O188/100000))),IF(LEFT(N188,1)="L",IF(O188&lt;=200,1,IF(O188&gt;200,1.005+(4.5526*O188/100000))),IF(LEFT(N188,1)="H",1))),IF($H$3="SI",IF(LEFT(N188,1)="S",IF(O188&lt;=1219.51,1,IF(O188&gt;1219.51,0.79+(6*(O188*3.28)/100000))),IF(LEFT(N188,1)="L",IF(O188&lt;=60.98,1,IF(O188&gt;60.98,1.005+(4.5526*(O188*3.28)/100000))),IF(LEFT(N188,1)="H",1)))))</f>
        <v>0</v>
      </c>
      <c r="Q188" s="35"/>
      <c r="R188" s="36" t="str">
        <f aca="false">IF(AF188&lt;0,0,IF($AD188=0,"Review",IF($H$3="US",(($H188-$I188-0.066667*($G188))/($G188*$M188)-($L188*$Q188))*$P188,(($H188-$I188-0.066667*($G188))/($G188*$M188)-($L188/8.696*$Q188))*$P188*37)))</f>
        <v>Review</v>
      </c>
      <c r="S188" s="37" t="str">
        <f aca="false">IF(R188="Review","",IF(R188=0,"",(SQRT(SUMSQ((5),(100*1.4/(H188-I188)),(100*IF($E$3="US",0.1,0.1*37)/R188)))/100)*R188))</f>
        <v/>
      </c>
      <c r="T188" s="38" t="str">
        <f aca="false">IF(R188="Review","",IF(R188=0,"",S188/R188))</f>
        <v/>
      </c>
      <c r="U188" s="39" t="n">
        <v>0.1814</v>
      </c>
      <c r="V188" s="40" t="n">
        <v>0.00096</v>
      </c>
      <c r="W188" s="41" t="e">
        <f aca="false">U188*G188</f>
        <v>#VALUE!</v>
      </c>
      <c r="X188" s="41" t="e">
        <f aca="false">EXP(-W188)</f>
        <v>#VALUE!</v>
      </c>
      <c r="Y188" s="41" t="e">
        <f aca="false">1-X188</f>
        <v>#VALUE!</v>
      </c>
      <c r="Z188" s="41" t="e">
        <f aca="false">1-(Y188/W188)</f>
        <v>#VALUE!</v>
      </c>
      <c r="AA188" s="41" t="e">
        <f aca="false">(R188*U188*V188)/Z188</f>
        <v>#VALUE!</v>
      </c>
      <c r="AB188" s="40" t="n">
        <v>0.01887</v>
      </c>
      <c r="AC188" s="42" t="s">
        <v>50</v>
      </c>
      <c r="AD188" s="43" t="b">
        <f aca="false">AND(NOT(ISBLANK(D188)),NOT(ISBLANK(F188)),NOT(ISBLANK(H188)),NOT(ISBLANK(I188)),NOT(ISBLANK(O188)),NOT(ISBLANK(Q188)),Q188&gt;=0,O188&gt;=0,H188&gt;=0,I188&gt;=0,G188&gt;0)</f>
        <v>0</v>
      </c>
      <c r="AE188" s="42" t="s">
        <v>51</v>
      </c>
      <c r="AF188" s="44" t="str">
        <f aca="false">IF($AD188=0,"Review",IF($H$3="US",(($H188-$I188-0.066667*($G188))/($G188*$M188)-($L188*$Q188))*$P188,(($H188-$I188-0.066667*($G188))/($G188*$M188)-($L188/8.696*$Q188))*$P188*37))</f>
        <v>Review</v>
      </c>
      <c r="AG188" s="45" t="str">
        <f aca="false">IF($AD188=0,"Review",IF($H$3="US",AA188/AB188*0.105*37,AA188/AB188))</f>
        <v>Review</v>
      </c>
      <c r="AH188" s="46" t="str">
        <f aca="false">IF($AD188=0,"",IF($H$3="US",AG188/60/60,AG188/24/60/60))</f>
        <v/>
      </c>
      <c r="AI188" s="47" t="str">
        <f aca="false">IF($AD188=0,"",IF($H$3="US",AA188/AB188*37/24/60/60,AA188/AB188/24/60/60))</f>
        <v/>
      </c>
      <c r="AJ188" s="48" t="str">
        <f aca="false">IF(AD188=0,"",IF(AF188=0,"",S188/R188))</f>
        <v/>
      </c>
      <c r="AK188" s="49" t="str">
        <f aca="false">IF(AD188=1,5%,"")</f>
        <v/>
      </c>
      <c r="AL188" s="49" t="str">
        <f aca="false">IF(AD188=1,(100*1.4)/(H188-I188)/100,"")</f>
        <v/>
      </c>
      <c r="AM188" s="49" t="str">
        <f aca="false">IF(AD188=1,IF(G188&gt;0,IF($H$3="US",0.1/AF188,(0.1*37)/AF188),0.1),"")</f>
        <v/>
      </c>
      <c r="AN188" s="49" t="str">
        <f aca="false">IF(AD188=1,SQRT(AK188*AK188+AL188*AL188+AM188*AM188),"")</f>
        <v/>
      </c>
      <c r="AO188" s="55"/>
    </row>
    <row r="189" customFormat="false" ht="19.35" hidden="false" customHeight="false" outlineLevel="0" collapsed="false">
      <c r="A189" s="26"/>
      <c r="B189" s="26"/>
      <c r="C189" s="27"/>
      <c r="D189" s="28"/>
      <c r="E189" s="27"/>
      <c r="F189" s="28"/>
      <c r="G189" s="29" t="str">
        <f aca="false">IF(OR(ISBLANK(C189),ISBLANK(D189),ISBLANK(E189),ISBLANK(F189)),"",(E189+F189)-(C189+D189))</f>
        <v/>
      </c>
      <c r="H189" s="30"/>
      <c r="I189" s="31"/>
      <c r="J189" s="32" t="n">
        <f aca="false">IF(N189="SST",0.314473,IF(N189="SLT",0.031243,IF(N189="LST",0.124228,IF(N189="LLT",0.010189,IF(N189="LST-OO",0.074671,IF(N189="LLT-OO",0.011965,IF(N189="LMT-OO",0.013497,IF(N189="HST",7.2954,IF(N189="HLT",0.60795)))))))))</f>
        <v>0</v>
      </c>
      <c r="K189" s="32" t="n">
        <f aca="false">IF(N189="SST",0.260619,IF(N189="SLT",0.02188,IF(N189="LST",0.040676,IF(N189="LLT",0.003372,IF(N189="LST-OO",0.037557,IF(N189="LLT-OO",0.002079,IF(N189="LMT-OO",0.012499,IF(N189="HST",0.004293,IF(N189="HLT",0.0003578)))))))))</f>
        <v>0</v>
      </c>
      <c r="L189" s="29" t="n">
        <f aca="false">IF(N189="SST",0.087,IF(N189="SLT",0.087,IF(N189="LST",0.12,IF(N189="LLT",0.12,IF(N189="LST-OO",0.12,IF(N189="LLT-OO",0.12,IF(N189="LMT-OO",0.12,IF(N189="HST",0.07,IF(N189="HLT",0.07)))))))))</f>
        <v>0</v>
      </c>
      <c r="M189" s="33" t="str">
        <f aca="false">IF(ISBLANK(N189),"",IF(N189="HST",J189+K189*((I189+H189)/2),IF(N189="HLT",J189+K189*((I189+H189)/2),J189+K189*LN((I189+H189)/2))))</f>
        <v/>
      </c>
      <c r="N189" s="31"/>
      <c r="O189" s="31"/>
      <c r="P189" s="34" t="n">
        <f aca="false">IF($H$3="US",IF(LEFT(N189,1)="S",IF(O189&lt;=4000,1,IF(O189&gt;4000,0.79+(6*O189/100000))),IF(LEFT(N189,1)="L",IF(O189&lt;=200,1,IF(O189&gt;200,1.005+(4.5526*O189/100000))),IF(LEFT(N189,1)="H",1))),IF($H$3="SI",IF(LEFT(N189,1)="S",IF(O189&lt;=1219.51,1,IF(O189&gt;1219.51,0.79+(6*(O189*3.28)/100000))),IF(LEFT(N189,1)="L",IF(O189&lt;=60.98,1,IF(O189&gt;60.98,1.005+(4.5526*(O189*3.28)/100000))),IF(LEFT(N189,1)="H",1)))))</f>
        <v>0</v>
      </c>
      <c r="Q189" s="35"/>
      <c r="R189" s="36" t="str">
        <f aca="false">IF(AF189&lt;0,0,IF($AD189=0,"Review",IF($H$3="US",(($H189-$I189-0.066667*($G189))/($G189*$M189)-($L189*$Q189))*$P189,(($H189-$I189-0.066667*($G189))/($G189*$M189)-($L189/8.696*$Q189))*$P189*37)))</f>
        <v>Review</v>
      </c>
      <c r="S189" s="37" t="str">
        <f aca="false">IF(R189="Review","",IF(R189=0,"",(SQRT(SUMSQ((5),(100*1.4/(H189-I189)),(100*IF($E$3="US",0.1,0.1*37)/R189)))/100)*R189))</f>
        <v/>
      </c>
      <c r="T189" s="38" t="str">
        <f aca="false">IF(R189="Review","",IF(R189=0,"",S189/R189))</f>
        <v/>
      </c>
      <c r="U189" s="39" t="n">
        <v>0.1814</v>
      </c>
      <c r="V189" s="40" t="n">
        <v>0.00096</v>
      </c>
      <c r="W189" s="41" t="e">
        <f aca="false">U189*G189</f>
        <v>#VALUE!</v>
      </c>
      <c r="X189" s="41" t="e">
        <f aca="false">EXP(-W189)</f>
        <v>#VALUE!</v>
      </c>
      <c r="Y189" s="41" t="e">
        <f aca="false">1-X189</f>
        <v>#VALUE!</v>
      </c>
      <c r="Z189" s="41" t="e">
        <f aca="false">1-(Y189/W189)</f>
        <v>#VALUE!</v>
      </c>
      <c r="AA189" s="41" t="e">
        <f aca="false">(R189*U189*V189)/Z189</f>
        <v>#VALUE!</v>
      </c>
      <c r="AB189" s="40" t="n">
        <v>0.01887</v>
      </c>
      <c r="AC189" s="42" t="s">
        <v>50</v>
      </c>
      <c r="AD189" s="43" t="b">
        <f aca="false">AND(NOT(ISBLANK(D189)),NOT(ISBLANK(F189)),NOT(ISBLANK(H189)),NOT(ISBLANK(I189)),NOT(ISBLANK(O189)),NOT(ISBLANK(Q189)),Q189&gt;=0,O189&gt;=0,H189&gt;=0,I189&gt;=0,G189&gt;0)</f>
        <v>0</v>
      </c>
      <c r="AE189" s="42" t="s">
        <v>51</v>
      </c>
      <c r="AF189" s="44" t="str">
        <f aca="false">IF($AD189=0,"Review",IF($H$3="US",(($H189-$I189-0.066667*($G189))/($G189*$M189)-($L189*$Q189))*$P189,(($H189-$I189-0.066667*($G189))/($G189*$M189)-($L189/8.696*$Q189))*$P189*37))</f>
        <v>Review</v>
      </c>
      <c r="AG189" s="45" t="str">
        <f aca="false">IF($AD189=0,"Review",IF($H$3="US",AA189/AB189*0.105*37,AA189/AB189))</f>
        <v>Review</v>
      </c>
      <c r="AH189" s="46" t="str">
        <f aca="false">IF($AD189=0,"",IF($H$3="US",AG189/60/60,AG189/24/60/60))</f>
        <v/>
      </c>
      <c r="AI189" s="47" t="str">
        <f aca="false">IF($AD189=0,"",IF($H$3="US",AA189/AB189*37/24/60/60,AA189/AB189/24/60/60))</f>
        <v/>
      </c>
      <c r="AJ189" s="48" t="str">
        <f aca="false">IF(AD189=0,"",IF(AF189=0,"",S189/R189))</f>
        <v/>
      </c>
      <c r="AK189" s="49" t="str">
        <f aca="false">IF(AD189=1,5%,"")</f>
        <v/>
      </c>
      <c r="AL189" s="49" t="str">
        <f aca="false">IF(AD189=1,(100*1.4)/(H189-I189)/100,"")</f>
        <v/>
      </c>
      <c r="AM189" s="49" t="str">
        <f aca="false">IF(AD189=1,IF(G189&gt;0,IF($H$3="US",0.1/AF189,(0.1*37)/AF189),0.1),"")</f>
        <v/>
      </c>
      <c r="AN189" s="49" t="str">
        <f aca="false">IF(AD189=1,SQRT(AK189*AK189+AL189*AL189+AM189*AM189),"")</f>
        <v/>
      </c>
      <c r="AO189" s="55"/>
    </row>
    <row r="190" customFormat="false" ht="19.35" hidden="false" customHeight="false" outlineLevel="0" collapsed="false">
      <c r="A190" s="26"/>
      <c r="B190" s="26"/>
      <c r="C190" s="27"/>
      <c r="D190" s="28"/>
      <c r="E190" s="27"/>
      <c r="F190" s="28"/>
      <c r="G190" s="29" t="str">
        <f aca="false">IF(OR(ISBLANK(C190),ISBLANK(D190),ISBLANK(E190),ISBLANK(F190)),"",(E190+F190)-(C190+D190))</f>
        <v/>
      </c>
      <c r="H190" s="30"/>
      <c r="I190" s="31"/>
      <c r="J190" s="32" t="n">
        <f aca="false">IF(N190="SST",0.314473,IF(N190="SLT",0.031243,IF(N190="LST",0.124228,IF(N190="LLT",0.010189,IF(N190="LST-OO",0.074671,IF(N190="LLT-OO",0.011965,IF(N190="LMT-OO",0.013497,IF(N190="HST",7.2954,IF(N190="HLT",0.60795)))))))))</f>
        <v>0</v>
      </c>
      <c r="K190" s="32" t="n">
        <f aca="false">IF(N190="SST",0.260619,IF(N190="SLT",0.02188,IF(N190="LST",0.040676,IF(N190="LLT",0.003372,IF(N190="LST-OO",0.037557,IF(N190="LLT-OO",0.002079,IF(N190="LMT-OO",0.012499,IF(N190="HST",0.004293,IF(N190="HLT",0.0003578)))))))))</f>
        <v>0</v>
      </c>
      <c r="L190" s="29" t="n">
        <f aca="false">IF(N190="SST",0.087,IF(N190="SLT",0.087,IF(N190="LST",0.12,IF(N190="LLT",0.12,IF(N190="LST-OO",0.12,IF(N190="LLT-OO",0.12,IF(N190="LMT-OO",0.12,IF(N190="HST",0.07,IF(N190="HLT",0.07)))))))))</f>
        <v>0</v>
      </c>
      <c r="M190" s="33" t="str">
        <f aca="false">IF(ISBLANK(N190),"",IF(N190="HST",J190+K190*((I190+H190)/2),IF(N190="HLT",J190+K190*((I190+H190)/2),J190+K190*LN((I190+H190)/2))))</f>
        <v/>
      </c>
      <c r="N190" s="31"/>
      <c r="O190" s="31"/>
      <c r="P190" s="34" t="n">
        <f aca="false">IF($H$3="US",IF(LEFT(N190,1)="S",IF(O190&lt;=4000,1,IF(O190&gt;4000,0.79+(6*O190/100000))),IF(LEFT(N190,1)="L",IF(O190&lt;=200,1,IF(O190&gt;200,1.005+(4.5526*O190/100000))),IF(LEFT(N190,1)="H",1))),IF($H$3="SI",IF(LEFT(N190,1)="S",IF(O190&lt;=1219.51,1,IF(O190&gt;1219.51,0.79+(6*(O190*3.28)/100000))),IF(LEFT(N190,1)="L",IF(O190&lt;=60.98,1,IF(O190&gt;60.98,1.005+(4.5526*(O190*3.28)/100000))),IF(LEFT(N190,1)="H",1)))))</f>
        <v>0</v>
      </c>
      <c r="Q190" s="35"/>
      <c r="R190" s="36" t="str">
        <f aca="false">IF(AF190&lt;0,0,IF($AD190=0,"Review",IF($H$3="US",(($H190-$I190-0.066667*($G190))/($G190*$M190)-($L190*$Q190))*$P190,(($H190-$I190-0.066667*($G190))/($G190*$M190)-($L190/8.696*$Q190))*$P190*37)))</f>
        <v>Review</v>
      </c>
      <c r="S190" s="37" t="str">
        <f aca="false">IF(R190="Review","",IF(R190=0,"",(SQRT(SUMSQ((5),(100*1.4/(H190-I190)),(100*IF($E$3="US",0.1,0.1*37)/R190)))/100)*R190))</f>
        <v/>
      </c>
      <c r="T190" s="38" t="str">
        <f aca="false">IF(R190="Review","",IF(R190=0,"",S190/R190))</f>
        <v/>
      </c>
      <c r="U190" s="39" t="n">
        <v>0.1814</v>
      </c>
      <c r="V190" s="40" t="n">
        <v>0.00096</v>
      </c>
      <c r="W190" s="41" t="e">
        <f aca="false">U190*G190</f>
        <v>#VALUE!</v>
      </c>
      <c r="X190" s="41" t="e">
        <f aca="false">EXP(-W190)</f>
        <v>#VALUE!</v>
      </c>
      <c r="Y190" s="41" t="e">
        <f aca="false">1-X190</f>
        <v>#VALUE!</v>
      </c>
      <c r="Z190" s="41" t="e">
        <f aca="false">1-(Y190/W190)</f>
        <v>#VALUE!</v>
      </c>
      <c r="AA190" s="41" t="e">
        <f aca="false">(R190*U190*V190)/Z190</f>
        <v>#VALUE!</v>
      </c>
      <c r="AB190" s="40" t="n">
        <v>0.01887</v>
      </c>
      <c r="AC190" s="42" t="s">
        <v>50</v>
      </c>
      <c r="AD190" s="43" t="b">
        <f aca="false">AND(NOT(ISBLANK(D190)),NOT(ISBLANK(F190)),NOT(ISBLANK(H190)),NOT(ISBLANK(I190)),NOT(ISBLANK(O190)),NOT(ISBLANK(Q190)),Q190&gt;=0,O190&gt;=0,H190&gt;=0,I190&gt;=0,G190&gt;0)</f>
        <v>0</v>
      </c>
      <c r="AE190" s="42" t="s">
        <v>51</v>
      </c>
      <c r="AF190" s="44" t="str">
        <f aca="false">IF($AD190=0,"Review",IF($H$3="US",(($H190-$I190-0.066667*($G190))/($G190*$M190)-($L190*$Q190))*$P190,(($H190-$I190-0.066667*($G190))/($G190*$M190)-($L190/8.696*$Q190))*$P190*37))</f>
        <v>Review</v>
      </c>
      <c r="AG190" s="45" t="str">
        <f aca="false">IF($AD190=0,"Review",IF($H$3="US",AA190/AB190*0.105*37,AA190/AB190))</f>
        <v>Review</v>
      </c>
      <c r="AH190" s="46" t="str">
        <f aca="false">IF($AD190=0,"",IF($H$3="US",AG190/60/60,AG190/24/60/60))</f>
        <v/>
      </c>
      <c r="AI190" s="47" t="str">
        <f aca="false">IF($AD190=0,"",IF($H$3="US",AA190/AB190*37/24/60/60,AA190/AB190/24/60/60))</f>
        <v/>
      </c>
      <c r="AJ190" s="48" t="str">
        <f aca="false">IF(AD190=0,"",IF(AF190=0,"",S190/R190))</f>
        <v/>
      </c>
      <c r="AK190" s="49" t="str">
        <f aca="false">IF(AD190=1,5%,"")</f>
        <v/>
      </c>
      <c r="AL190" s="49" t="str">
        <f aca="false">IF(AD190=1,(100*1.4)/(H190-I190)/100,"")</f>
        <v/>
      </c>
      <c r="AM190" s="49" t="str">
        <f aca="false">IF(AD190=1,IF(G190&gt;0,IF($H$3="US",0.1/AF190,(0.1*37)/AF190),0.1),"")</f>
        <v/>
      </c>
      <c r="AN190" s="49" t="str">
        <f aca="false">IF(AD190=1,SQRT(AK190*AK190+AL190*AL190+AM190*AM190),"")</f>
        <v/>
      </c>
      <c r="AO190" s="55"/>
    </row>
    <row r="191" customFormat="false" ht="19.35" hidden="false" customHeight="false" outlineLevel="0" collapsed="false">
      <c r="A191" s="26"/>
      <c r="B191" s="26"/>
      <c r="C191" s="27"/>
      <c r="D191" s="28"/>
      <c r="E191" s="27"/>
      <c r="F191" s="28"/>
      <c r="G191" s="29" t="str">
        <f aca="false">IF(OR(ISBLANK(C191),ISBLANK(D191),ISBLANK(E191),ISBLANK(F191)),"",(E191+F191)-(C191+D191))</f>
        <v/>
      </c>
      <c r="H191" s="30"/>
      <c r="I191" s="31"/>
      <c r="J191" s="32" t="n">
        <f aca="false">IF(N191="SST",0.314473,IF(N191="SLT",0.031243,IF(N191="LST",0.124228,IF(N191="LLT",0.010189,IF(N191="LST-OO",0.074671,IF(N191="LLT-OO",0.011965,IF(N191="LMT-OO",0.013497,IF(N191="HST",7.2954,IF(N191="HLT",0.60795)))))))))</f>
        <v>0</v>
      </c>
      <c r="K191" s="32" t="n">
        <f aca="false">IF(N191="SST",0.260619,IF(N191="SLT",0.02188,IF(N191="LST",0.040676,IF(N191="LLT",0.003372,IF(N191="LST-OO",0.037557,IF(N191="LLT-OO",0.002079,IF(N191="LMT-OO",0.012499,IF(N191="HST",0.004293,IF(N191="HLT",0.0003578)))))))))</f>
        <v>0</v>
      </c>
      <c r="L191" s="29" t="n">
        <f aca="false">IF(N191="SST",0.087,IF(N191="SLT",0.087,IF(N191="LST",0.12,IF(N191="LLT",0.12,IF(N191="LST-OO",0.12,IF(N191="LLT-OO",0.12,IF(N191="LMT-OO",0.12,IF(N191="HST",0.07,IF(N191="HLT",0.07)))))))))</f>
        <v>0</v>
      </c>
      <c r="M191" s="33" t="str">
        <f aca="false">IF(ISBLANK(N191),"",IF(N191="HST",J191+K191*((I191+H191)/2),IF(N191="HLT",J191+K191*((I191+H191)/2),J191+K191*LN((I191+H191)/2))))</f>
        <v/>
      </c>
      <c r="N191" s="31"/>
      <c r="O191" s="31"/>
      <c r="P191" s="34" t="n">
        <f aca="false">IF($H$3="US",IF(LEFT(N191,1)="S",IF(O191&lt;=4000,1,IF(O191&gt;4000,0.79+(6*O191/100000))),IF(LEFT(N191,1)="L",IF(O191&lt;=200,1,IF(O191&gt;200,1.005+(4.5526*O191/100000))),IF(LEFT(N191,1)="H",1))),IF($H$3="SI",IF(LEFT(N191,1)="S",IF(O191&lt;=1219.51,1,IF(O191&gt;1219.51,0.79+(6*(O191*3.28)/100000))),IF(LEFT(N191,1)="L",IF(O191&lt;=60.98,1,IF(O191&gt;60.98,1.005+(4.5526*(O191*3.28)/100000))),IF(LEFT(N191,1)="H",1)))))</f>
        <v>0</v>
      </c>
      <c r="Q191" s="35"/>
      <c r="R191" s="36" t="str">
        <f aca="false">IF(AF191&lt;0,0,IF($AD191=0,"Review",IF($H$3="US",(($H191-$I191-0.066667*($G191))/($G191*$M191)-($L191*$Q191))*$P191,(($H191-$I191-0.066667*($G191))/($G191*$M191)-($L191/8.696*$Q191))*$P191*37)))</f>
        <v>Review</v>
      </c>
      <c r="S191" s="37" t="str">
        <f aca="false">IF(R191="Review","",IF(R191=0,"",(SQRT(SUMSQ((5),(100*1.4/(H191-I191)),(100*IF($E$3="US",0.1,0.1*37)/R191)))/100)*R191))</f>
        <v/>
      </c>
      <c r="T191" s="38" t="str">
        <f aca="false">IF(R191="Review","",IF(R191=0,"",S191/R191))</f>
        <v/>
      </c>
      <c r="U191" s="39" t="n">
        <v>0.1814</v>
      </c>
      <c r="V191" s="40" t="n">
        <v>0.00096</v>
      </c>
      <c r="W191" s="41" t="e">
        <f aca="false">U191*G191</f>
        <v>#VALUE!</v>
      </c>
      <c r="X191" s="41" t="e">
        <f aca="false">EXP(-W191)</f>
        <v>#VALUE!</v>
      </c>
      <c r="Y191" s="41" t="e">
        <f aca="false">1-X191</f>
        <v>#VALUE!</v>
      </c>
      <c r="Z191" s="41" t="e">
        <f aca="false">1-(Y191/W191)</f>
        <v>#VALUE!</v>
      </c>
      <c r="AA191" s="41" t="e">
        <f aca="false">(R191*U191*V191)/Z191</f>
        <v>#VALUE!</v>
      </c>
      <c r="AB191" s="40" t="n">
        <v>0.01887</v>
      </c>
      <c r="AC191" s="42" t="s">
        <v>50</v>
      </c>
      <c r="AD191" s="43" t="b">
        <f aca="false">AND(NOT(ISBLANK(D191)),NOT(ISBLANK(F191)),NOT(ISBLANK(H191)),NOT(ISBLANK(I191)),NOT(ISBLANK(O191)),NOT(ISBLANK(Q191)),Q191&gt;=0,O191&gt;=0,H191&gt;=0,I191&gt;=0,G191&gt;0)</f>
        <v>0</v>
      </c>
      <c r="AE191" s="42" t="s">
        <v>51</v>
      </c>
      <c r="AF191" s="44" t="str">
        <f aca="false">IF($AD191=0,"Review",IF($H$3="US",(($H191-$I191-0.066667*($G191))/($G191*$M191)-($L191*$Q191))*$P191,(($H191-$I191-0.066667*($G191))/($G191*$M191)-($L191/8.696*$Q191))*$P191*37))</f>
        <v>Review</v>
      </c>
      <c r="AG191" s="45" t="str">
        <f aca="false">IF($AD191=0,"Review",IF($H$3="US",AA191/AB191*0.105*37,AA191/AB191))</f>
        <v>Review</v>
      </c>
      <c r="AH191" s="46" t="str">
        <f aca="false">IF($AD191=0,"",IF($H$3="US",AG191/60/60,AG191/24/60/60))</f>
        <v/>
      </c>
      <c r="AI191" s="47" t="str">
        <f aca="false">IF($AD191=0,"",IF($H$3="US",AA191/AB191*37/24/60/60,AA191/AB191/24/60/60))</f>
        <v/>
      </c>
      <c r="AJ191" s="48" t="str">
        <f aca="false">IF(AD191=0,"",IF(AF191=0,"",S191/R191))</f>
        <v/>
      </c>
      <c r="AK191" s="49" t="str">
        <f aca="false">IF(AD191=1,5%,"")</f>
        <v/>
      </c>
      <c r="AL191" s="49" t="str">
        <f aca="false">IF(AD191=1,(100*1.4)/(H191-I191)/100,"")</f>
        <v/>
      </c>
      <c r="AM191" s="49" t="str">
        <f aca="false">IF(AD191=1,IF(G191&gt;0,IF($H$3="US",0.1/AF191,(0.1*37)/AF191),0.1),"")</f>
        <v/>
      </c>
      <c r="AN191" s="49" t="str">
        <f aca="false">IF(AD191=1,SQRT(AK191*AK191+AL191*AL191+AM191*AM191),"")</f>
        <v/>
      </c>
      <c r="AO191" s="55"/>
    </row>
    <row r="192" customFormat="false" ht="19.35" hidden="false" customHeight="false" outlineLevel="0" collapsed="false">
      <c r="A192" s="26"/>
      <c r="B192" s="26"/>
      <c r="C192" s="27"/>
      <c r="D192" s="28"/>
      <c r="E192" s="27"/>
      <c r="F192" s="28"/>
      <c r="G192" s="29" t="str">
        <f aca="false">IF(OR(ISBLANK(C192),ISBLANK(D192),ISBLANK(E192),ISBLANK(F192)),"",(E192+F192)-(C192+D192))</f>
        <v/>
      </c>
      <c r="H192" s="30"/>
      <c r="I192" s="31"/>
      <c r="J192" s="32" t="n">
        <f aca="false">IF(N192="SST",0.314473,IF(N192="SLT",0.031243,IF(N192="LST",0.124228,IF(N192="LLT",0.010189,IF(N192="LST-OO",0.074671,IF(N192="LLT-OO",0.011965,IF(N192="LMT-OO",0.013497,IF(N192="HST",7.2954,IF(N192="HLT",0.60795)))))))))</f>
        <v>0</v>
      </c>
      <c r="K192" s="32" t="n">
        <f aca="false">IF(N192="SST",0.260619,IF(N192="SLT",0.02188,IF(N192="LST",0.040676,IF(N192="LLT",0.003372,IF(N192="LST-OO",0.037557,IF(N192="LLT-OO",0.002079,IF(N192="LMT-OO",0.012499,IF(N192="HST",0.004293,IF(N192="HLT",0.0003578)))))))))</f>
        <v>0</v>
      </c>
      <c r="L192" s="29" t="n">
        <f aca="false">IF(N192="SST",0.087,IF(N192="SLT",0.087,IF(N192="LST",0.12,IF(N192="LLT",0.12,IF(N192="LST-OO",0.12,IF(N192="LLT-OO",0.12,IF(N192="LMT-OO",0.12,IF(N192="HST",0.07,IF(N192="HLT",0.07)))))))))</f>
        <v>0</v>
      </c>
      <c r="M192" s="33" t="str">
        <f aca="false">IF(ISBLANK(N192),"",IF(N192="HST",J192+K192*((I192+H192)/2),IF(N192="HLT",J192+K192*((I192+H192)/2),J192+K192*LN((I192+H192)/2))))</f>
        <v/>
      </c>
      <c r="N192" s="31"/>
      <c r="O192" s="31"/>
      <c r="P192" s="34" t="n">
        <f aca="false">IF($H$3="US",IF(LEFT(N192,1)="S",IF(O192&lt;=4000,1,IF(O192&gt;4000,0.79+(6*O192/100000))),IF(LEFT(N192,1)="L",IF(O192&lt;=200,1,IF(O192&gt;200,1.005+(4.5526*O192/100000))),IF(LEFT(N192,1)="H",1))),IF($H$3="SI",IF(LEFT(N192,1)="S",IF(O192&lt;=1219.51,1,IF(O192&gt;1219.51,0.79+(6*(O192*3.28)/100000))),IF(LEFT(N192,1)="L",IF(O192&lt;=60.98,1,IF(O192&gt;60.98,1.005+(4.5526*(O192*3.28)/100000))),IF(LEFT(N192,1)="H",1)))))</f>
        <v>0</v>
      </c>
      <c r="Q192" s="35"/>
      <c r="R192" s="36" t="str">
        <f aca="false">IF(AF192&lt;0,0,IF($AD192=0,"Review",IF($H$3="US",(($H192-$I192-0.066667*($G192))/($G192*$M192)-($L192*$Q192))*$P192,(($H192-$I192-0.066667*($G192))/($G192*$M192)-($L192/8.696*$Q192))*$P192*37)))</f>
        <v>Review</v>
      </c>
      <c r="S192" s="37" t="str">
        <f aca="false">IF(R192="Review","",IF(R192=0,"",(SQRT(SUMSQ((5),(100*1.4/(H192-I192)),(100*IF($E$3="US",0.1,0.1*37)/R192)))/100)*R192))</f>
        <v/>
      </c>
      <c r="T192" s="38" t="str">
        <f aca="false">IF(R192="Review","",IF(R192=0,"",S192/R192))</f>
        <v/>
      </c>
      <c r="U192" s="39" t="n">
        <v>0.1814</v>
      </c>
      <c r="V192" s="40" t="n">
        <v>0.00096</v>
      </c>
      <c r="W192" s="41" t="e">
        <f aca="false">U192*G192</f>
        <v>#VALUE!</v>
      </c>
      <c r="X192" s="41" t="e">
        <f aca="false">EXP(-W192)</f>
        <v>#VALUE!</v>
      </c>
      <c r="Y192" s="41" t="e">
        <f aca="false">1-X192</f>
        <v>#VALUE!</v>
      </c>
      <c r="Z192" s="41" t="e">
        <f aca="false">1-(Y192/W192)</f>
        <v>#VALUE!</v>
      </c>
      <c r="AA192" s="41" t="e">
        <f aca="false">(R192*U192*V192)/Z192</f>
        <v>#VALUE!</v>
      </c>
      <c r="AB192" s="40" t="n">
        <v>0.01887</v>
      </c>
      <c r="AC192" s="42" t="s">
        <v>50</v>
      </c>
      <c r="AD192" s="43" t="b">
        <f aca="false">AND(NOT(ISBLANK(D192)),NOT(ISBLANK(F192)),NOT(ISBLANK(H192)),NOT(ISBLANK(I192)),NOT(ISBLANK(O192)),NOT(ISBLANK(Q192)),Q192&gt;=0,O192&gt;=0,H192&gt;=0,I192&gt;=0,G192&gt;0)</f>
        <v>0</v>
      </c>
      <c r="AE192" s="42" t="s">
        <v>51</v>
      </c>
      <c r="AF192" s="44" t="str">
        <f aca="false">IF($AD192=0,"Review",IF($H$3="US",(($H192-$I192-0.066667*($G192))/($G192*$M192)-($L192*$Q192))*$P192,(($H192-$I192-0.066667*($G192))/($G192*$M192)-($L192/8.696*$Q192))*$P192*37))</f>
        <v>Review</v>
      </c>
      <c r="AG192" s="45" t="str">
        <f aca="false">IF($AD192=0,"Review",IF($H$3="US",AA192/AB192*0.105*37,AA192/AB192))</f>
        <v>Review</v>
      </c>
      <c r="AH192" s="46" t="str">
        <f aca="false">IF($AD192=0,"",IF($H$3="US",AG192/60/60,AG192/24/60/60))</f>
        <v/>
      </c>
      <c r="AI192" s="47" t="str">
        <f aca="false">IF($AD192=0,"",IF($H$3="US",AA192/AB192*37/24/60/60,AA192/AB192/24/60/60))</f>
        <v/>
      </c>
      <c r="AJ192" s="48" t="str">
        <f aca="false">IF(AD192=0,"",IF(AF192=0,"",S192/R192))</f>
        <v/>
      </c>
      <c r="AK192" s="49" t="str">
        <f aca="false">IF(AD192=1,5%,"")</f>
        <v/>
      </c>
      <c r="AL192" s="49" t="str">
        <f aca="false">IF(AD192=1,(100*1.4)/(H192-I192)/100,"")</f>
        <v/>
      </c>
      <c r="AM192" s="49" t="str">
        <f aca="false">IF(AD192=1,IF(G192&gt;0,IF($H$3="US",0.1/AF192,(0.1*37)/AF192),0.1),"")</f>
        <v/>
      </c>
      <c r="AN192" s="49" t="str">
        <f aca="false">IF(AD192=1,SQRT(AK192*AK192+AL192*AL192+AM192*AM192),"")</f>
        <v/>
      </c>
      <c r="AO192" s="55"/>
    </row>
    <row r="193" customFormat="false" ht="19.35" hidden="false" customHeight="false" outlineLevel="0" collapsed="false">
      <c r="A193" s="26"/>
      <c r="B193" s="26"/>
      <c r="C193" s="27"/>
      <c r="D193" s="28"/>
      <c r="E193" s="27"/>
      <c r="F193" s="28"/>
      <c r="G193" s="29" t="str">
        <f aca="false">IF(OR(ISBLANK(C193),ISBLANK(D193),ISBLANK(E193),ISBLANK(F193)),"",(E193+F193)-(C193+D193))</f>
        <v/>
      </c>
      <c r="H193" s="30"/>
      <c r="I193" s="31"/>
      <c r="J193" s="32" t="n">
        <f aca="false">IF(N193="SST",0.314473,IF(N193="SLT",0.031243,IF(N193="LST",0.124228,IF(N193="LLT",0.010189,IF(N193="LST-OO",0.074671,IF(N193="LLT-OO",0.011965,IF(N193="LMT-OO",0.013497,IF(N193="HST",7.2954,IF(N193="HLT",0.60795)))))))))</f>
        <v>0</v>
      </c>
      <c r="K193" s="32" t="n">
        <f aca="false">IF(N193="SST",0.260619,IF(N193="SLT",0.02188,IF(N193="LST",0.040676,IF(N193="LLT",0.003372,IF(N193="LST-OO",0.037557,IF(N193="LLT-OO",0.002079,IF(N193="LMT-OO",0.012499,IF(N193="HST",0.004293,IF(N193="HLT",0.0003578)))))))))</f>
        <v>0</v>
      </c>
      <c r="L193" s="29" t="n">
        <f aca="false">IF(N193="SST",0.087,IF(N193="SLT",0.087,IF(N193="LST",0.12,IF(N193="LLT",0.12,IF(N193="LST-OO",0.12,IF(N193="LLT-OO",0.12,IF(N193="LMT-OO",0.12,IF(N193="HST",0.07,IF(N193="HLT",0.07)))))))))</f>
        <v>0</v>
      </c>
      <c r="M193" s="33" t="str">
        <f aca="false">IF(ISBLANK(N193),"",IF(N193="HST",J193+K193*((I193+H193)/2),IF(N193="HLT",J193+K193*((I193+H193)/2),J193+K193*LN((I193+H193)/2))))</f>
        <v/>
      </c>
      <c r="N193" s="31"/>
      <c r="O193" s="31"/>
      <c r="P193" s="34" t="n">
        <f aca="false">IF($H$3="US",IF(LEFT(N193,1)="S",IF(O193&lt;=4000,1,IF(O193&gt;4000,0.79+(6*O193/100000))),IF(LEFT(N193,1)="L",IF(O193&lt;=200,1,IF(O193&gt;200,1.005+(4.5526*O193/100000))),IF(LEFT(N193,1)="H",1))),IF($H$3="SI",IF(LEFT(N193,1)="S",IF(O193&lt;=1219.51,1,IF(O193&gt;1219.51,0.79+(6*(O193*3.28)/100000))),IF(LEFT(N193,1)="L",IF(O193&lt;=60.98,1,IF(O193&gt;60.98,1.005+(4.5526*(O193*3.28)/100000))),IF(LEFT(N193,1)="H",1)))))</f>
        <v>0</v>
      </c>
      <c r="Q193" s="35"/>
      <c r="R193" s="36" t="str">
        <f aca="false">IF(AF193&lt;0,0,IF($AD193=0,"Review",IF($H$3="US",(($H193-$I193-0.066667*($G193))/($G193*$M193)-($L193*$Q193))*$P193,(($H193-$I193-0.066667*($G193))/($G193*$M193)-($L193/8.696*$Q193))*$P193*37)))</f>
        <v>Review</v>
      </c>
      <c r="S193" s="37" t="str">
        <f aca="false">IF(R193="Review","",IF(R193=0,"",(SQRT(SUMSQ((5),(100*1.4/(H193-I193)),(100*IF($E$3="US",0.1,0.1*37)/R193)))/100)*R193))</f>
        <v/>
      </c>
      <c r="T193" s="38" t="str">
        <f aca="false">IF(R193="Review","",IF(R193=0,"",S193/R193))</f>
        <v/>
      </c>
      <c r="U193" s="39" t="n">
        <v>0.1814</v>
      </c>
      <c r="V193" s="40" t="n">
        <v>0.00096</v>
      </c>
      <c r="W193" s="41" t="e">
        <f aca="false">U193*G193</f>
        <v>#VALUE!</v>
      </c>
      <c r="X193" s="41" t="e">
        <f aca="false">EXP(-W193)</f>
        <v>#VALUE!</v>
      </c>
      <c r="Y193" s="41" t="e">
        <f aca="false">1-X193</f>
        <v>#VALUE!</v>
      </c>
      <c r="Z193" s="41" t="e">
        <f aca="false">1-(Y193/W193)</f>
        <v>#VALUE!</v>
      </c>
      <c r="AA193" s="41" t="e">
        <f aca="false">(R193*U193*V193)/Z193</f>
        <v>#VALUE!</v>
      </c>
      <c r="AB193" s="40" t="n">
        <v>0.01887</v>
      </c>
      <c r="AC193" s="42" t="s">
        <v>50</v>
      </c>
      <c r="AD193" s="43" t="b">
        <f aca="false">AND(NOT(ISBLANK(D193)),NOT(ISBLANK(F193)),NOT(ISBLANK(H193)),NOT(ISBLANK(I193)),NOT(ISBLANK(O193)),NOT(ISBLANK(Q193)),Q193&gt;=0,O193&gt;=0,H193&gt;=0,I193&gt;=0,G193&gt;0)</f>
        <v>0</v>
      </c>
      <c r="AE193" s="42" t="s">
        <v>51</v>
      </c>
      <c r="AF193" s="44" t="str">
        <f aca="false">IF($AD193=0,"Review",IF($H$3="US",(($H193-$I193-0.066667*($G193))/($G193*$M193)-($L193*$Q193))*$P193,(($H193-$I193-0.066667*($G193))/($G193*$M193)-($L193/8.696*$Q193))*$P193*37))</f>
        <v>Review</v>
      </c>
      <c r="AG193" s="45" t="str">
        <f aca="false">IF($AD193=0,"Review",IF($H$3="US",AA193/AB193*0.105*37,AA193/AB193))</f>
        <v>Review</v>
      </c>
      <c r="AH193" s="46" t="str">
        <f aca="false">IF($AD193=0,"",IF($H$3="US",AG193/60/60,AG193/24/60/60))</f>
        <v/>
      </c>
      <c r="AI193" s="47" t="str">
        <f aca="false">IF($AD193=0,"",IF($H$3="US",AA193/AB193*37/24/60/60,AA193/AB193/24/60/60))</f>
        <v/>
      </c>
      <c r="AJ193" s="48" t="str">
        <f aca="false">IF(AD193=0,"",IF(AF193=0,"",S193/R193))</f>
        <v/>
      </c>
      <c r="AK193" s="49" t="str">
        <f aca="false">IF(AD193=1,5%,"")</f>
        <v/>
      </c>
      <c r="AL193" s="49" t="str">
        <f aca="false">IF(AD193=1,(100*1.4)/(H193-I193)/100,"")</f>
        <v/>
      </c>
      <c r="AM193" s="49" t="str">
        <f aca="false">IF(AD193=1,IF(G193&gt;0,IF($H$3="US",0.1/AF193,(0.1*37)/AF193),0.1),"")</f>
        <v/>
      </c>
      <c r="AN193" s="49" t="str">
        <f aca="false">IF(AD193=1,SQRT(AK193*AK193+AL193*AL193+AM193*AM193),"")</f>
        <v/>
      </c>
      <c r="AO193" s="55"/>
    </row>
    <row r="194" customFormat="false" ht="19.35" hidden="false" customHeight="false" outlineLevel="0" collapsed="false">
      <c r="A194" s="26"/>
      <c r="B194" s="26"/>
      <c r="C194" s="27"/>
      <c r="D194" s="28"/>
      <c r="E194" s="27"/>
      <c r="F194" s="28"/>
      <c r="G194" s="29" t="str">
        <f aca="false">IF(OR(ISBLANK(C194),ISBLANK(D194),ISBLANK(E194),ISBLANK(F194)),"",(E194+F194)-(C194+D194))</f>
        <v/>
      </c>
      <c r="H194" s="30"/>
      <c r="I194" s="31"/>
      <c r="J194" s="32" t="n">
        <f aca="false">IF(N194="SST",0.314473,IF(N194="SLT",0.031243,IF(N194="LST",0.124228,IF(N194="LLT",0.010189,IF(N194="LST-OO",0.074671,IF(N194="LLT-OO",0.011965,IF(N194="LMT-OO",0.013497,IF(N194="HST",7.2954,IF(N194="HLT",0.60795)))))))))</f>
        <v>0</v>
      </c>
      <c r="K194" s="32" t="n">
        <f aca="false">IF(N194="SST",0.260619,IF(N194="SLT",0.02188,IF(N194="LST",0.040676,IF(N194="LLT",0.003372,IF(N194="LST-OO",0.037557,IF(N194="LLT-OO",0.002079,IF(N194="LMT-OO",0.012499,IF(N194="HST",0.004293,IF(N194="HLT",0.0003578)))))))))</f>
        <v>0</v>
      </c>
      <c r="L194" s="29" t="n">
        <f aca="false">IF(N194="SST",0.087,IF(N194="SLT",0.087,IF(N194="LST",0.12,IF(N194="LLT",0.12,IF(N194="LST-OO",0.12,IF(N194="LLT-OO",0.12,IF(N194="LMT-OO",0.12,IF(N194="HST",0.07,IF(N194="HLT",0.07)))))))))</f>
        <v>0</v>
      </c>
      <c r="M194" s="33" t="str">
        <f aca="false">IF(ISBLANK(N194),"",IF(N194="HST",J194+K194*((I194+H194)/2),IF(N194="HLT",J194+K194*((I194+H194)/2),J194+K194*LN((I194+H194)/2))))</f>
        <v/>
      </c>
      <c r="N194" s="31"/>
      <c r="O194" s="31"/>
      <c r="P194" s="34" t="n">
        <f aca="false">IF($H$3="US",IF(LEFT(N194,1)="S",IF(O194&lt;=4000,1,IF(O194&gt;4000,0.79+(6*O194/100000))),IF(LEFT(N194,1)="L",IF(O194&lt;=200,1,IF(O194&gt;200,1.005+(4.5526*O194/100000))),IF(LEFT(N194,1)="H",1))),IF($H$3="SI",IF(LEFT(N194,1)="S",IF(O194&lt;=1219.51,1,IF(O194&gt;1219.51,0.79+(6*(O194*3.28)/100000))),IF(LEFT(N194,1)="L",IF(O194&lt;=60.98,1,IF(O194&gt;60.98,1.005+(4.5526*(O194*3.28)/100000))),IF(LEFT(N194,1)="H",1)))))</f>
        <v>0</v>
      </c>
      <c r="Q194" s="35"/>
      <c r="R194" s="36" t="str">
        <f aca="false">IF(AF194&lt;0,0,IF($AD194=0,"Review",IF($H$3="US",(($H194-$I194-0.066667*($G194))/($G194*$M194)-($L194*$Q194))*$P194,(($H194-$I194-0.066667*($G194))/($G194*$M194)-($L194/8.696*$Q194))*$P194*37)))</f>
        <v>Review</v>
      </c>
      <c r="S194" s="37" t="str">
        <f aca="false">IF(R194="Review","",IF(R194=0,"",(SQRT(SUMSQ((5),(100*1.4/(H194-I194)),(100*IF($E$3="US",0.1,0.1*37)/R194)))/100)*R194))</f>
        <v/>
      </c>
      <c r="T194" s="38" t="str">
        <f aca="false">IF(R194="Review","",IF(R194=0,"",S194/R194))</f>
        <v/>
      </c>
      <c r="U194" s="39" t="n">
        <v>0.1814</v>
      </c>
      <c r="V194" s="40" t="n">
        <v>0.00096</v>
      </c>
      <c r="W194" s="41" t="e">
        <f aca="false">U194*G194</f>
        <v>#VALUE!</v>
      </c>
      <c r="X194" s="41" t="e">
        <f aca="false">EXP(-W194)</f>
        <v>#VALUE!</v>
      </c>
      <c r="Y194" s="41" t="e">
        <f aca="false">1-X194</f>
        <v>#VALUE!</v>
      </c>
      <c r="Z194" s="41" t="e">
        <f aca="false">1-(Y194/W194)</f>
        <v>#VALUE!</v>
      </c>
      <c r="AA194" s="41" t="e">
        <f aca="false">(R194*U194*V194)/Z194</f>
        <v>#VALUE!</v>
      </c>
      <c r="AB194" s="40" t="n">
        <v>0.01887</v>
      </c>
      <c r="AC194" s="42" t="s">
        <v>50</v>
      </c>
      <c r="AD194" s="43" t="b">
        <f aca="false">AND(NOT(ISBLANK(D194)),NOT(ISBLANK(F194)),NOT(ISBLANK(H194)),NOT(ISBLANK(I194)),NOT(ISBLANK(O194)),NOT(ISBLANK(Q194)),Q194&gt;=0,O194&gt;=0,H194&gt;=0,I194&gt;=0,G194&gt;0)</f>
        <v>0</v>
      </c>
      <c r="AE194" s="42" t="s">
        <v>51</v>
      </c>
      <c r="AF194" s="44" t="str">
        <f aca="false">IF($AD194=0,"Review",IF($H$3="US",(($H194-$I194-0.066667*($G194))/($G194*$M194)-($L194*$Q194))*$P194,(($H194-$I194-0.066667*($G194))/($G194*$M194)-($L194/8.696*$Q194))*$P194*37))</f>
        <v>Review</v>
      </c>
      <c r="AG194" s="45" t="str">
        <f aca="false">IF($AD194=0,"Review",IF($H$3="US",AA194/AB194*0.105*37,AA194/AB194))</f>
        <v>Review</v>
      </c>
      <c r="AH194" s="46" t="str">
        <f aca="false">IF($AD194=0,"",IF($H$3="US",AG194/60/60,AG194/24/60/60))</f>
        <v/>
      </c>
      <c r="AI194" s="47" t="str">
        <f aca="false">IF($AD194=0,"",IF($H$3="US",AA194/AB194*37/24/60/60,AA194/AB194/24/60/60))</f>
        <v/>
      </c>
      <c r="AJ194" s="48" t="str">
        <f aca="false">IF(AD194=0,"",IF(AF194=0,"",S194/R194))</f>
        <v/>
      </c>
      <c r="AK194" s="49" t="str">
        <f aca="false">IF(AD194=1,5%,"")</f>
        <v/>
      </c>
      <c r="AL194" s="49" t="str">
        <f aca="false">IF(AD194=1,(100*1.4)/(H194-I194)/100,"")</f>
        <v/>
      </c>
      <c r="AM194" s="49" t="str">
        <f aca="false">IF(AD194=1,IF(G194&gt;0,IF($H$3="US",0.1/AF194,(0.1*37)/AF194),0.1),"")</f>
        <v/>
      </c>
      <c r="AN194" s="49" t="str">
        <f aca="false">IF(AD194=1,SQRT(AK194*AK194+AL194*AL194+AM194*AM194),"")</f>
        <v/>
      </c>
      <c r="AO194" s="55"/>
    </row>
    <row r="195" customFormat="false" ht="19.35" hidden="false" customHeight="false" outlineLevel="0" collapsed="false">
      <c r="A195" s="26"/>
      <c r="B195" s="26"/>
      <c r="C195" s="27"/>
      <c r="D195" s="28"/>
      <c r="E195" s="27"/>
      <c r="F195" s="28"/>
      <c r="G195" s="29" t="str">
        <f aca="false">IF(OR(ISBLANK(C195),ISBLANK(D195),ISBLANK(E195),ISBLANK(F195)),"",(E195+F195)-(C195+D195))</f>
        <v/>
      </c>
      <c r="H195" s="30"/>
      <c r="I195" s="31"/>
      <c r="J195" s="32" t="n">
        <f aca="false">IF(N195="SST",0.314473,IF(N195="SLT",0.031243,IF(N195="LST",0.124228,IF(N195="LLT",0.010189,IF(N195="LST-OO",0.074671,IF(N195="LLT-OO",0.011965,IF(N195="LMT-OO",0.013497,IF(N195="HST",7.2954,IF(N195="HLT",0.60795)))))))))</f>
        <v>0</v>
      </c>
      <c r="K195" s="32" t="n">
        <f aca="false">IF(N195="SST",0.260619,IF(N195="SLT",0.02188,IF(N195="LST",0.040676,IF(N195="LLT",0.003372,IF(N195="LST-OO",0.037557,IF(N195="LLT-OO",0.002079,IF(N195="LMT-OO",0.012499,IF(N195="HST",0.004293,IF(N195="HLT",0.0003578)))))))))</f>
        <v>0</v>
      </c>
      <c r="L195" s="29" t="n">
        <f aca="false">IF(N195="SST",0.087,IF(N195="SLT",0.087,IF(N195="LST",0.12,IF(N195="LLT",0.12,IF(N195="LST-OO",0.12,IF(N195="LLT-OO",0.12,IF(N195="LMT-OO",0.12,IF(N195="HST",0.07,IF(N195="HLT",0.07)))))))))</f>
        <v>0</v>
      </c>
      <c r="M195" s="33" t="str">
        <f aca="false">IF(ISBLANK(N195),"",IF(N195="HST",J195+K195*((I195+H195)/2),IF(N195="HLT",J195+K195*((I195+H195)/2),J195+K195*LN((I195+H195)/2))))</f>
        <v/>
      </c>
      <c r="N195" s="31"/>
      <c r="O195" s="31"/>
      <c r="P195" s="34" t="n">
        <f aca="false">IF($H$3="US",IF(LEFT(N195,1)="S",IF(O195&lt;=4000,1,IF(O195&gt;4000,0.79+(6*O195/100000))),IF(LEFT(N195,1)="L",IF(O195&lt;=200,1,IF(O195&gt;200,1.005+(4.5526*O195/100000))),IF(LEFT(N195,1)="H",1))),IF($H$3="SI",IF(LEFT(N195,1)="S",IF(O195&lt;=1219.51,1,IF(O195&gt;1219.51,0.79+(6*(O195*3.28)/100000))),IF(LEFT(N195,1)="L",IF(O195&lt;=60.98,1,IF(O195&gt;60.98,1.005+(4.5526*(O195*3.28)/100000))),IF(LEFT(N195,1)="H",1)))))</f>
        <v>0</v>
      </c>
      <c r="Q195" s="35"/>
      <c r="R195" s="36" t="str">
        <f aca="false">IF(AF195&lt;0,0,IF($AD195=0,"Review",IF($H$3="US",(($H195-$I195-0.066667*($G195))/($G195*$M195)-($L195*$Q195))*$P195,(($H195-$I195-0.066667*($G195))/($G195*$M195)-($L195/8.696*$Q195))*$P195*37)))</f>
        <v>Review</v>
      </c>
      <c r="S195" s="37" t="str">
        <f aca="false">IF(R195="Review","",IF(R195=0,"",(SQRT(SUMSQ((5),(100*1.4/(H195-I195)),(100*IF($E$3="US",0.1,0.1*37)/R195)))/100)*R195))</f>
        <v/>
      </c>
      <c r="T195" s="38" t="str">
        <f aca="false">IF(R195="Review","",IF(R195=0,"",S195/R195))</f>
        <v/>
      </c>
      <c r="U195" s="39" t="n">
        <v>0.1814</v>
      </c>
      <c r="V195" s="40" t="n">
        <v>0.00096</v>
      </c>
      <c r="W195" s="41" t="e">
        <f aca="false">U195*G195</f>
        <v>#VALUE!</v>
      </c>
      <c r="X195" s="41" t="e">
        <f aca="false">EXP(-W195)</f>
        <v>#VALUE!</v>
      </c>
      <c r="Y195" s="41" t="e">
        <f aca="false">1-X195</f>
        <v>#VALUE!</v>
      </c>
      <c r="Z195" s="41" t="e">
        <f aca="false">1-(Y195/W195)</f>
        <v>#VALUE!</v>
      </c>
      <c r="AA195" s="41" t="e">
        <f aca="false">(R195*U195*V195)/Z195</f>
        <v>#VALUE!</v>
      </c>
      <c r="AB195" s="40" t="n">
        <v>0.01887</v>
      </c>
      <c r="AC195" s="42" t="s">
        <v>50</v>
      </c>
      <c r="AD195" s="43" t="b">
        <f aca="false">AND(NOT(ISBLANK(D195)),NOT(ISBLANK(F195)),NOT(ISBLANK(H195)),NOT(ISBLANK(I195)),NOT(ISBLANK(O195)),NOT(ISBLANK(Q195)),Q195&gt;=0,O195&gt;=0,H195&gt;=0,I195&gt;=0,G195&gt;0)</f>
        <v>0</v>
      </c>
      <c r="AE195" s="42" t="s">
        <v>51</v>
      </c>
      <c r="AF195" s="44" t="str">
        <f aca="false">IF($AD195=0,"Review",IF($H$3="US",(($H195-$I195-0.066667*($G195))/($G195*$M195)-($L195*$Q195))*$P195,(($H195-$I195-0.066667*($G195))/($G195*$M195)-($L195/8.696*$Q195))*$P195*37))</f>
        <v>Review</v>
      </c>
      <c r="AG195" s="45" t="str">
        <f aca="false">IF($AD195=0,"Review",IF($H$3="US",AA195/AB195*0.105*37,AA195/AB195))</f>
        <v>Review</v>
      </c>
      <c r="AH195" s="46" t="str">
        <f aca="false">IF($AD195=0,"",IF($H$3="US",AG195/60/60,AG195/24/60/60))</f>
        <v/>
      </c>
      <c r="AI195" s="47" t="str">
        <f aca="false">IF($AD195=0,"",IF($H$3="US",AA195/AB195*37/24/60/60,AA195/AB195/24/60/60))</f>
        <v/>
      </c>
      <c r="AJ195" s="48" t="str">
        <f aca="false">IF(AD195=0,"",IF(AF195=0,"",S195/R195))</f>
        <v/>
      </c>
      <c r="AK195" s="49" t="str">
        <f aca="false">IF(AD195=1,5%,"")</f>
        <v/>
      </c>
      <c r="AL195" s="49" t="str">
        <f aca="false">IF(AD195=1,(100*1.4)/(H195-I195)/100,"")</f>
        <v/>
      </c>
      <c r="AM195" s="49" t="str">
        <f aca="false">IF(AD195=1,IF(G195&gt;0,IF($H$3="US",0.1/AF195,(0.1*37)/AF195),0.1),"")</f>
        <v/>
      </c>
      <c r="AN195" s="49" t="str">
        <f aca="false">IF(AD195=1,SQRT(AK195*AK195+AL195*AL195+AM195*AM195),"")</f>
        <v/>
      </c>
      <c r="AO195" s="55"/>
    </row>
    <row r="196" customFormat="false" ht="19.35" hidden="false" customHeight="false" outlineLevel="0" collapsed="false">
      <c r="A196" s="26"/>
      <c r="B196" s="26"/>
      <c r="C196" s="27"/>
      <c r="D196" s="28"/>
      <c r="E196" s="27"/>
      <c r="F196" s="28"/>
      <c r="G196" s="29" t="str">
        <f aca="false">IF(OR(ISBLANK(C196),ISBLANK(D196),ISBLANK(E196),ISBLANK(F196)),"",(E196+F196)-(C196+D196))</f>
        <v/>
      </c>
      <c r="H196" s="30"/>
      <c r="I196" s="31"/>
      <c r="J196" s="32" t="n">
        <f aca="false">IF(N196="SST",0.314473,IF(N196="SLT",0.031243,IF(N196="LST",0.124228,IF(N196="LLT",0.010189,IF(N196="LST-OO",0.074671,IF(N196="LLT-OO",0.011965,IF(N196="LMT-OO",0.013497,IF(N196="HST",7.2954,IF(N196="HLT",0.60795)))))))))</f>
        <v>0</v>
      </c>
      <c r="K196" s="32" t="n">
        <f aca="false">IF(N196="SST",0.260619,IF(N196="SLT",0.02188,IF(N196="LST",0.040676,IF(N196="LLT",0.003372,IF(N196="LST-OO",0.037557,IF(N196="LLT-OO",0.002079,IF(N196="LMT-OO",0.012499,IF(N196="HST",0.004293,IF(N196="HLT",0.0003578)))))))))</f>
        <v>0</v>
      </c>
      <c r="L196" s="29" t="n">
        <f aca="false">IF(N196="SST",0.087,IF(N196="SLT",0.087,IF(N196="LST",0.12,IF(N196="LLT",0.12,IF(N196="LST-OO",0.12,IF(N196="LLT-OO",0.12,IF(N196="LMT-OO",0.12,IF(N196="HST",0.07,IF(N196="HLT",0.07)))))))))</f>
        <v>0</v>
      </c>
      <c r="M196" s="33" t="str">
        <f aca="false">IF(ISBLANK(N196),"",IF(N196="HST",J196+K196*((I196+H196)/2),IF(N196="HLT",J196+K196*((I196+H196)/2),J196+K196*LN((I196+H196)/2))))</f>
        <v/>
      </c>
      <c r="N196" s="31"/>
      <c r="O196" s="31"/>
      <c r="P196" s="34" t="n">
        <f aca="false">IF($H$3="US",IF(LEFT(N196,1)="S",IF(O196&lt;=4000,1,IF(O196&gt;4000,0.79+(6*O196/100000))),IF(LEFT(N196,1)="L",IF(O196&lt;=200,1,IF(O196&gt;200,1.005+(4.5526*O196/100000))),IF(LEFT(N196,1)="H",1))),IF($H$3="SI",IF(LEFT(N196,1)="S",IF(O196&lt;=1219.51,1,IF(O196&gt;1219.51,0.79+(6*(O196*3.28)/100000))),IF(LEFT(N196,1)="L",IF(O196&lt;=60.98,1,IF(O196&gt;60.98,1.005+(4.5526*(O196*3.28)/100000))),IF(LEFT(N196,1)="H",1)))))</f>
        <v>0</v>
      </c>
      <c r="Q196" s="35"/>
      <c r="R196" s="36" t="str">
        <f aca="false">IF(AF196&lt;0,0,IF($AD196=0,"Review",IF($H$3="US",(($H196-$I196-0.066667*($G196))/($G196*$M196)-($L196*$Q196))*$P196,(($H196-$I196-0.066667*($G196))/($G196*$M196)-($L196/8.696*$Q196))*$P196*37)))</f>
        <v>Review</v>
      </c>
      <c r="S196" s="37" t="str">
        <f aca="false">IF(R196="Review","",IF(R196=0,"",(SQRT(SUMSQ((5),(100*1.4/(H196-I196)),(100*IF($E$3="US",0.1,0.1*37)/R196)))/100)*R196))</f>
        <v/>
      </c>
      <c r="T196" s="38" t="str">
        <f aca="false">IF(R196="Review","",IF(R196=0,"",S196/R196))</f>
        <v/>
      </c>
      <c r="U196" s="39" t="n">
        <v>0.1814</v>
      </c>
      <c r="V196" s="40" t="n">
        <v>0.00096</v>
      </c>
      <c r="W196" s="41" t="e">
        <f aca="false">U196*G196</f>
        <v>#VALUE!</v>
      </c>
      <c r="X196" s="41" t="e">
        <f aca="false">EXP(-W196)</f>
        <v>#VALUE!</v>
      </c>
      <c r="Y196" s="41" t="e">
        <f aca="false">1-X196</f>
        <v>#VALUE!</v>
      </c>
      <c r="Z196" s="41" t="e">
        <f aca="false">1-(Y196/W196)</f>
        <v>#VALUE!</v>
      </c>
      <c r="AA196" s="41" t="e">
        <f aca="false">(R196*U196*V196)/Z196</f>
        <v>#VALUE!</v>
      </c>
      <c r="AB196" s="40" t="n">
        <v>0.01887</v>
      </c>
      <c r="AC196" s="42" t="s">
        <v>50</v>
      </c>
      <c r="AD196" s="43" t="b">
        <f aca="false">AND(NOT(ISBLANK(D196)),NOT(ISBLANK(F196)),NOT(ISBLANK(H196)),NOT(ISBLANK(I196)),NOT(ISBLANK(O196)),NOT(ISBLANK(Q196)),Q196&gt;=0,O196&gt;=0,H196&gt;=0,I196&gt;=0,G196&gt;0)</f>
        <v>0</v>
      </c>
      <c r="AE196" s="42" t="s">
        <v>51</v>
      </c>
      <c r="AF196" s="44" t="str">
        <f aca="false">IF($AD196=0,"Review",IF($H$3="US",(($H196-$I196-0.066667*($G196))/($G196*$M196)-($L196*$Q196))*$P196,(($H196-$I196-0.066667*($G196))/($G196*$M196)-($L196/8.696*$Q196))*$P196*37))</f>
        <v>Review</v>
      </c>
      <c r="AG196" s="45" t="str">
        <f aca="false">IF($AD196=0,"Review",IF($H$3="US",AA196/AB196*0.105*37,AA196/AB196))</f>
        <v>Review</v>
      </c>
      <c r="AH196" s="46" t="str">
        <f aca="false">IF($AD196=0,"",IF($H$3="US",AG196/60/60,AG196/24/60/60))</f>
        <v/>
      </c>
      <c r="AI196" s="47" t="str">
        <f aca="false">IF($AD196=0,"",IF($H$3="US",AA196/AB196*37/24/60/60,AA196/AB196/24/60/60))</f>
        <v/>
      </c>
      <c r="AJ196" s="48" t="str">
        <f aca="false">IF(AD196=0,"",IF(AF196=0,"",S196/R196))</f>
        <v/>
      </c>
      <c r="AK196" s="49" t="str">
        <f aca="false">IF(AD196=1,5%,"")</f>
        <v/>
      </c>
      <c r="AL196" s="49" t="str">
        <f aca="false">IF(AD196=1,(100*1.4)/(H196-I196)/100,"")</f>
        <v/>
      </c>
      <c r="AM196" s="49" t="str">
        <f aca="false">IF(AD196=1,IF(G196&gt;0,IF($H$3="US",0.1/AF196,(0.1*37)/AF196),0.1),"")</f>
        <v/>
      </c>
      <c r="AN196" s="49" t="str">
        <f aca="false">IF(AD196=1,SQRT(AK196*AK196+AL196*AL196+AM196*AM196),"")</f>
        <v/>
      </c>
      <c r="AO196" s="55"/>
    </row>
    <row r="197" customFormat="false" ht="19.35" hidden="false" customHeight="false" outlineLevel="0" collapsed="false">
      <c r="A197" s="26"/>
      <c r="B197" s="26"/>
      <c r="C197" s="27"/>
      <c r="D197" s="28"/>
      <c r="E197" s="27"/>
      <c r="F197" s="28"/>
      <c r="G197" s="29" t="str">
        <f aca="false">IF(OR(ISBLANK(C197),ISBLANK(D197),ISBLANK(E197),ISBLANK(F197)),"",(E197+F197)-(C197+D197))</f>
        <v/>
      </c>
      <c r="H197" s="30"/>
      <c r="I197" s="31"/>
      <c r="J197" s="32" t="n">
        <f aca="false">IF(N197="SST",0.314473,IF(N197="SLT",0.031243,IF(N197="LST",0.124228,IF(N197="LLT",0.010189,IF(N197="LST-OO",0.074671,IF(N197="LLT-OO",0.011965,IF(N197="LMT-OO",0.013497,IF(N197="HST",7.2954,IF(N197="HLT",0.60795)))))))))</f>
        <v>0</v>
      </c>
      <c r="K197" s="32" t="n">
        <f aca="false">IF(N197="SST",0.260619,IF(N197="SLT",0.02188,IF(N197="LST",0.040676,IF(N197="LLT",0.003372,IF(N197="LST-OO",0.037557,IF(N197="LLT-OO",0.002079,IF(N197="LMT-OO",0.012499,IF(N197="HST",0.004293,IF(N197="HLT",0.0003578)))))))))</f>
        <v>0</v>
      </c>
      <c r="L197" s="29" t="n">
        <f aca="false">IF(N197="SST",0.087,IF(N197="SLT",0.087,IF(N197="LST",0.12,IF(N197="LLT",0.12,IF(N197="LST-OO",0.12,IF(N197="LLT-OO",0.12,IF(N197="LMT-OO",0.12,IF(N197="HST",0.07,IF(N197="HLT",0.07)))))))))</f>
        <v>0</v>
      </c>
      <c r="M197" s="33" t="str">
        <f aca="false">IF(ISBLANK(N197),"",IF(N197="HST",J197+K197*((I197+H197)/2),IF(N197="HLT",J197+K197*((I197+H197)/2),J197+K197*LN((I197+H197)/2))))</f>
        <v/>
      </c>
      <c r="N197" s="31"/>
      <c r="O197" s="31"/>
      <c r="P197" s="34" t="n">
        <f aca="false">IF($H$3="US",IF(LEFT(N197,1)="S",IF(O197&lt;=4000,1,IF(O197&gt;4000,0.79+(6*O197/100000))),IF(LEFT(N197,1)="L",IF(O197&lt;=200,1,IF(O197&gt;200,1.005+(4.5526*O197/100000))),IF(LEFT(N197,1)="H",1))),IF($H$3="SI",IF(LEFT(N197,1)="S",IF(O197&lt;=1219.51,1,IF(O197&gt;1219.51,0.79+(6*(O197*3.28)/100000))),IF(LEFT(N197,1)="L",IF(O197&lt;=60.98,1,IF(O197&gt;60.98,1.005+(4.5526*(O197*3.28)/100000))),IF(LEFT(N197,1)="H",1)))))</f>
        <v>0</v>
      </c>
      <c r="Q197" s="35"/>
      <c r="R197" s="36" t="str">
        <f aca="false">IF(AF197&lt;0,0,IF($AD197=0,"Review",IF($H$3="US",(($H197-$I197-0.066667*($G197))/($G197*$M197)-($L197*$Q197))*$P197,(($H197-$I197-0.066667*($G197))/($G197*$M197)-($L197/8.696*$Q197))*$P197*37)))</f>
        <v>Review</v>
      </c>
      <c r="S197" s="37" t="str">
        <f aca="false">IF(R197="Review","",IF(R197=0,"",(SQRT(SUMSQ((5),(100*1.4/(H197-I197)),(100*IF($E$3="US",0.1,0.1*37)/R197)))/100)*R197))</f>
        <v/>
      </c>
      <c r="T197" s="38" t="str">
        <f aca="false">IF(R197="Review","",IF(R197=0,"",S197/R197))</f>
        <v/>
      </c>
      <c r="U197" s="39" t="n">
        <v>0.1814</v>
      </c>
      <c r="V197" s="40" t="n">
        <v>0.00096</v>
      </c>
      <c r="W197" s="41" t="e">
        <f aca="false">U197*G197</f>
        <v>#VALUE!</v>
      </c>
      <c r="X197" s="41" t="e">
        <f aca="false">EXP(-W197)</f>
        <v>#VALUE!</v>
      </c>
      <c r="Y197" s="41" t="e">
        <f aca="false">1-X197</f>
        <v>#VALUE!</v>
      </c>
      <c r="Z197" s="41" t="e">
        <f aca="false">1-(Y197/W197)</f>
        <v>#VALUE!</v>
      </c>
      <c r="AA197" s="41" t="e">
        <f aca="false">(R197*U197*V197)/Z197</f>
        <v>#VALUE!</v>
      </c>
      <c r="AB197" s="40" t="n">
        <v>0.01887</v>
      </c>
      <c r="AC197" s="42" t="s">
        <v>50</v>
      </c>
      <c r="AD197" s="43" t="b">
        <f aca="false">AND(NOT(ISBLANK(D197)),NOT(ISBLANK(F197)),NOT(ISBLANK(H197)),NOT(ISBLANK(I197)),NOT(ISBLANK(O197)),NOT(ISBLANK(Q197)),Q197&gt;=0,O197&gt;=0,H197&gt;=0,I197&gt;=0,G197&gt;0)</f>
        <v>0</v>
      </c>
      <c r="AE197" s="42" t="s">
        <v>51</v>
      </c>
      <c r="AF197" s="44" t="str">
        <f aca="false">IF($AD197=0,"Review",IF($H$3="US",(($H197-$I197-0.066667*($G197))/($G197*$M197)-($L197*$Q197))*$P197,(($H197-$I197-0.066667*($G197))/($G197*$M197)-($L197/8.696*$Q197))*$P197*37))</f>
        <v>Review</v>
      </c>
      <c r="AG197" s="45" t="str">
        <f aca="false">IF($AD197=0,"Review",IF($H$3="US",AA197/AB197*0.105*37,AA197/AB197))</f>
        <v>Review</v>
      </c>
      <c r="AH197" s="46" t="str">
        <f aca="false">IF($AD197=0,"",IF($H$3="US",AG197/60/60,AG197/24/60/60))</f>
        <v/>
      </c>
      <c r="AI197" s="47" t="str">
        <f aca="false">IF($AD197=0,"",IF($H$3="US",AA197/AB197*37/24/60/60,AA197/AB197/24/60/60))</f>
        <v/>
      </c>
      <c r="AJ197" s="48" t="str">
        <f aca="false">IF(AD197=0,"",IF(AF197=0,"",S197/R197))</f>
        <v/>
      </c>
      <c r="AK197" s="49" t="str">
        <f aca="false">IF(AD197=1,5%,"")</f>
        <v/>
      </c>
      <c r="AL197" s="49" t="str">
        <f aca="false">IF(AD197=1,(100*1.4)/(H197-I197)/100,"")</f>
        <v/>
      </c>
      <c r="AM197" s="49" t="str">
        <f aca="false">IF(AD197=1,IF(G197&gt;0,IF($H$3="US",0.1/AF197,(0.1*37)/AF197),0.1),"")</f>
        <v/>
      </c>
      <c r="AN197" s="49" t="str">
        <f aca="false">IF(AD197=1,SQRT(AK197*AK197+AL197*AL197+AM197*AM197),"")</f>
        <v/>
      </c>
      <c r="AO197" s="55"/>
    </row>
    <row r="198" customFormat="false" ht="19.35" hidden="false" customHeight="false" outlineLevel="0" collapsed="false">
      <c r="A198" s="26"/>
      <c r="B198" s="26"/>
      <c r="C198" s="27"/>
      <c r="D198" s="28"/>
      <c r="E198" s="27"/>
      <c r="F198" s="28"/>
      <c r="G198" s="29" t="str">
        <f aca="false">IF(OR(ISBLANK(C198),ISBLANK(D198),ISBLANK(E198),ISBLANK(F198)),"",(E198+F198)-(C198+D198))</f>
        <v/>
      </c>
      <c r="H198" s="30"/>
      <c r="I198" s="31"/>
      <c r="J198" s="32" t="n">
        <f aca="false">IF(N198="SST",0.314473,IF(N198="SLT",0.031243,IF(N198="LST",0.124228,IF(N198="LLT",0.010189,IF(N198="LST-OO",0.074671,IF(N198="LLT-OO",0.011965,IF(N198="LMT-OO",0.013497,IF(N198="HST",7.2954,IF(N198="HLT",0.60795)))))))))</f>
        <v>0</v>
      </c>
      <c r="K198" s="32" t="n">
        <f aca="false">IF(N198="SST",0.260619,IF(N198="SLT",0.02188,IF(N198="LST",0.040676,IF(N198="LLT",0.003372,IF(N198="LST-OO",0.037557,IF(N198="LLT-OO",0.002079,IF(N198="LMT-OO",0.012499,IF(N198="HST",0.004293,IF(N198="HLT",0.0003578)))))))))</f>
        <v>0</v>
      </c>
      <c r="L198" s="29" t="n">
        <f aca="false">IF(N198="SST",0.087,IF(N198="SLT",0.087,IF(N198="LST",0.12,IF(N198="LLT",0.12,IF(N198="LST-OO",0.12,IF(N198="LLT-OO",0.12,IF(N198="LMT-OO",0.12,IF(N198="HST",0.07,IF(N198="HLT",0.07)))))))))</f>
        <v>0</v>
      </c>
      <c r="M198" s="33" t="str">
        <f aca="false">IF(ISBLANK(N198),"",IF(N198="HST",J198+K198*((I198+H198)/2),IF(N198="HLT",J198+K198*((I198+H198)/2),J198+K198*LN((I198+H198)/2))))</f>
        <v/>
      </c>
      <c r="N198" s="31"/>
      <c r="O198" s="31"/>
      <c r="P198" s="34" t="n">
        <f aca="false">IF($H$3="US",IF(LEFT(N198,1)="S",IF(O198&lt;=4000,1,IF(O198&gt;4000,0.79+(6*O198/100000))),IF(LEFT(N198,1)="L",IF(O198&lt;=200,1,IF(O198&gt;200,1.005+(4.5526*O198/100000))),IF(LEFT(N198,1)="H",1))),IF($H$3="SI",IF(LEFT(N198,1)="S",IF(O198&lt;=1219.51,1,IF(O198&gt;1219.51,0.79+(6*(O198*3.28)/100000))),IF(LEFT(N198,1)="L",IF(O198&lt;=60.98,1,IF(O198&gt;60.98,1.005+(4.5526*(O198*3.28)/100000))),IF(LEFT(N198,1)="H",1)))))</f>
        <v>0</v>
      </c>
      <c r="Q198" s="35"/>
      <c r="R198" s="36" t="str">
        <f aca="false">IF(AF198&lt;0,0,IF($AD198=0,"Review",IF($H$3="US",(($H198-$I198-0.066667*($G198))/($G198*$M198)-($L198*$Q198))*$P198,(($H198-$I198-0.066667*($G198))/($G198*$M198)-($L198/8.696*$Q198))*$P198*37)))</f>
        <v>Review</v>
      </c>
      <c r="S198" s="37" t="str">
        <f aca="false">IF(R198="Review","",IF(R198=0,"",(SQRT(SUMSQ((5),(100*1.4/(H198-I198)),(100*IF($E$3="US",0.1,0.1*37)/R198)))/100)*R198))</f>
        <v/>
      </c>
      <c r="T198" s="38" t="str">
        <f aca="false">IF(R198="Review","",IF(R198=0,"",S198/R198))</f>
        <v/>
      </c>
      <c r="U198" s="39" t="n">
        <v>0.1814</v>
      </c>
      <c r="V198" s="40" t="n">
        <v>0.00096</v>
      </c>
      <c r="W198" s="41" t="e">
        <f aca="false">U198*G198</f>
        <v>#VALUE!</v>
      </c>
      <c r="X198" s="41" t="e">
        <f aca="false">EXP(-W198)</f>
        <v>#VALUE!</v>
      </c>
      <c r="Y198" s="41" t="e">
        <f aca="false">1-X198</f>
        <v>#VALUE!</v>
      </c>
      <c r="Z198" s="41" t="e">
        <f aca="false">1-(Y198/W198)</f>
        <v>#VALUE!</v>
      </c>
      <c r="AA198" s="41" t="e">
        <f aca="false">(R198*U198*V198)/Z198</f>
        <v>#VALUE!</v>
      </c>
      <c r="AB198" s="40" t="n">
        <v>0.01887</v>
      </c>
      <c r="AC198" s="42" t="s">
        <v>50</v>
      </c>
      <c r="AD198" s="43" t="b">
        <f aca="false">AND(NOT(ISBLANK(D198)),NOT(ISBLANK(F198)),NOT(ISBLANK(H198)),NOT(ISBLANK(I198)),NOT(ISBLANK(O198)),NOT(ISBLANK(Q198)),Q198&gt;=0,O198&gt;=0,H198&gt;=0,I198&gt;=0,G198&gt;0)</f>
        <v>0</v>
      </c>
      <c r="AE198" s="42" t="s">
        <v>51</v>
      </c>
      <c r="AF198" s="44" t="str">
        <f aca="false">IF($AD198=0,"Review",IF($H$3="US",(($H198-$I198-0.066667*($G198))/($G198*$M198)-($L198*$Q198))*$P198,(($H198-$I198-0.066667*($G198))/($G198*$M198)-($L198/8.696*$Q198))*$P198*37))</f>
        <v>Review</v>
      </c>
      <c r="AG198" s="45" t="str">
        <f aca="false">IF($AD198=0,"Review",IF($H$3="US",AA198/AB198*0.105*37,AA198/AB198))</f>
        <v>Review</v>
      </c>
      <c r="AH198" s="46" t="str">
        <f aca="false">IF($AD198=0,"",IF($H$3="US",AG198/60/60,AG198/24/60/60))</f>
        <v/>
      </c>
      <c r="AI198" s="47" t="str">
        <f aca="false">IF($AD198=0,"",IF($H$3="US",AA198/AB198*37/24/60/60,AA198/AB198/24/60/60))</f>
        <v/>
      </c>
      <c r="AJ198" s="48" t="str">
        <f aca="false">IF(AD198=0,"",IF(AF198=0,"",S198/R198))</f>
        <v/>
      </c>
      <c r="AK198" s="49" t="str">
        <f aca="false">IF(AD198=1,5%,"")</f>
        <v/>
      </c>
      <c r="AL198" s="49" t="str">
        <f aca="false">IF(AD198=1,(100*1.4)/(H198-I198)/100,"")</f>
        <v/>
      </c>
      <c r="AM198" s="49" t="str">
        <f aca="false">IF(AD198=1,IF(G198&gt;0,IF($H$3="US",0.1/AF198,(0.1*37)/AF198),0.1),"")</f>
        <v/>
      </c>
      <c r="AN198" s="49" t="str">
        <f aca="false">IF(AD198=1,SQRT(AK198*AK198+AL198*AL198+AM198*AM198),"")</f>
        <v/>
      </c>
      <c r="AO198" s="55"/>
    </row>
    <row r="199" customFormat="false" ht="19.35" hidden="false" customHeight="false" outlineLevel="0" collapsed="false">
      <c r="A199" s="26"/>
      <c r="B199" s="26"/>
      <c r="C199" s="27"/>
      <c r="D199" s="28"/>
      <c r="E199" s="27"/>
      <c r="F199" s="28"/>
      <c r="G199" s="29" t="str">
        <f aca="false">IF(OR(ISBLANK(C199),ISBLANK(D199),ISBLANK(E199),ISBLANK(F199)),"",(E199+F199)-(C199+D199))</f>
        <v/>
      </c>
      <c r="H199" s="30"/>
      <c r="I199" s="31"/>
      <c r="J199" s="32" t="n">
        <f aca="false">IF(N199="SST",0.314473,IF(N199="SLT",0.031243,IF(N199="LST",0.124228,IF(N199="LLT",0.010189,IF(N199="LST-OO",0.074671,IF(N199="LLT-OO",0.011965,IF(N199="LMT-OO",0.013497,IF(N199="HST",7.2954,IF(N199="HLT",0.60795)))))))))</f>
        <v>0</v>
      </c>
      <c r="K199" s="32" t="n">
        <f aca="false">IF(N199="SST",0.260619,IF(N199="SLT",0.02188,IF(N199="LST",0.040676,IF(N199="LLT",0.003372,IF(N199="LST-OO",0.037557,IF(N199="LLT-OO",0.002079,IF(N199="LMT-OO",0.012499,IF(N199="HST",0.004293,IF(N199="HLT",0.0003578)))))))))</f>
        <v>0</v>
      </c>
      <c r="L199" s="29" t="n">
        <f aca="false">IF(N199="SST",0.087,IF(N199="SLT",0.087,IF(N199="LST",0.12,IF(N199="LLT",0.12,IF(N199="LST-OO",0.12,IF(N199="LLT-OO",0.12,IF(N199="LMT-OO",0.12,IF(N199="HST",0.07,IF(N199="HLT",0.07)))))))))</f>
        <v>0</v>
      </c>
      <c r="M199" s="33" t="str">
        <f aca="false">IF(ISBLANK(N199),"",IF(N199="HST",J199+K199*((I199+H199)/2),IF(N199="HLT",J199+K199*((I199+H199)/2),J199+K199*LN((I199+H199)/2))))</f>
        <v/>
      </c>
      <c r="N199" s="31"/>
      <c r="O199" s="31"/>
      <c r="P199" s="34" t="n">
        <f aca="false">IF($H$3="US",IF(LEFT(N199,1)="S",IF(O199&lt;=4000,1,IF(O199&gt;4000,0.79+(6*O199/100000))),IF(LEFT(N199,1)="L",IF(O199&lt;=200,1,IF(O199&gt;200,1.005+(4.5526*O199/100000))),IF(LEFT(N199,1)="H",1))),IF($H$3="SI",IF(LEFT(N199,1)="S",IF(O199&lt;=1219.51,1,IF(O199&gt;1219.51,0.79+(6*(O199*3.28)/100000))),IF(LEFT(N199,1)="L",IF(O199&lt;=60.98,1,IF(O199&gt;60.98,1.005+(4.5526*(O199*3.28)/100000))),IF(LEFT(N199,1)="H",1)))))</f>
        <v>0</v>
      </c>
      <c r="Q199" s="35"/>
      <c r="R199" s="36" t="str">
        <f aca="false">IF(AF199&lt;0,0,IF($AD199=0,"Review",IF($H$3="US",(($H199-$I199-0.066667*($G199))/($G199*$M199)-($L199*$Q199))*$P199,(($H199-$I199-0.066667*($G199))/($G199*$M199)-($L199/8.696*$Q199))*$P199*37)))</f>
        <v>Review</v>
      </c>
      <c r="S199" s="37" t="str">
        <f aca="false">IF(R199="Review","",IF(R199=0,"",(SQRT(SUMSQ((5),(100*1.4/(H199-I199)),(100*IF($E$3="US",0.1,0.1*37)/R199)))/100)*R199))</f>
        <v/>
      </c>
      <c r="T199" s="38" t="str">
        <f aca="false">IF(R199="Review","",IF(R199=0,"",S199/R199))</f>
        <v/>
      </c>
      <c r="U199" s="39" t="n">
        <v>0.1814</v>
      </c>
      <c r="V199" s="40" t="n">
        <v>0.00096</v>
      </c>
      <c r="W199" s="41" t="e">
        <f aca="false">U199*G199</f>
        <v>#VALUE!</v>
      </c>
      <c r="X199" s="41" t="e">
        <f aca="false">EXP(-W199)</f>
        <v>#VALUE!</v>
      </c>
      <c r="Y199" s="41" t="e">
        <f aca="false">1-X199</f>
        <v>#VALUE!</v>
      </c>
      <c r="Z199" s="41" t="e">
        <f aca="false">1-(Y199/W199)</f>
        <v>#VALUE!</v>
      </c>
      <c r="AA199" s="41" t="e">
        <f aca="false">(R199*U199*V199)/Z199</f>
        <v>#VALUE!</v>
      </c>
      <c r="AB199" s="40" t="n">
        <v>0.01887</v>
      </c>
      <c r="AC199" s="42" t="s">
        <v>50</v>
      </c>
      <c r="AD199" s="43" t="b">
        <f aca="false">AND(NOT(ISBLANK(D199)),NOT(ISBLANK(F199)),NOT(ISBLANK(H199)),NOT(ISBLANK(I199)),NOT(ISBLANK(O199)),NOT(ISBLANK(Q199)),Q199&gt;=0,O199&gt;=0,H199&gt;=0,I199&gt;=0,G199&gt;0)</f>
        <v>0</v>
      </c>
      <c r="AE199" s="42" t="s">
        <v>51</v>
      </c>
      <c r="AF199" s="44" t="str">
        <f aca="false">IF($AD199=0,"Review",IF($H$3="US",(($H199-$I199-0.066667*($G199))/($G199*$M199)-($L199*$Q199))*$P199,(($H199-$I199-0.066667*($G199))/($G199*$M199)-($L199/8.696*$Q199))*$P199*37))</f>
        <v>Review</v>
      </c>
      <c r="AG199" s="45" t="str">
        <f aca="false">IF($AD199=0,"Review",IF($H$3="US",AA199/AB199*0.105*37,AA199/AB199))</f>
        <v>Review</v>
      </c>
      <c r="AH199" s="46" t="str">
        <f aca="false">IF($AD199=0,"",IF($H$3="US",AG199/60/60,AG199/24/60/60))</f>
        <v/>
      </c>
      <c r="AI199" s="47" t="str">
        <f aca="false">IF($AD199=0,"",IF($H$3="US",AA199/AB199*37/24/60/60,AA199/AB199/24/60/60))</f>
        <v/>
      </c>
      <c r="AJ199" s="48" t="str">
        <f aca="false">IF(AD199=0,"",IF(AF199=0,"",S199/R199))</f>
        <v/>
      </c>
      <c r="AK199" s="49" t="str">
        <f aca="false">IF(AD199=1,5%,"")</f>
        <v/>
      </c>
      <c r="AL199" s="49" t="str">
        <f aca="false">IF(AD199=1,(100*1.4)/(H199-I199)/100,"")</f>
        <v/>
      </c>
      <c r="AM199" s="49" t="str">
        <f aca="false">IF(AD199=1,IF(G199&gt;0,IF($H$3="US",0.1/AF199,(0.1*37)/AF199),0.1),"")</f>
        <v/>
      </c>
      <c r="AN199" s="49" t="str">
        <f aca="false">IF(AD199=1,SQRT(AK199*AK199+AL199*AL199+AM199*AM199),"")</f>
        <v/>
      </c>
      <c r="AO199" s="55"/>
    </row>
    <row r="200" customFormat="false" ht="19.35" hidden="false" customHeight="false" outlineLevel="0" collapsed="false">
      <c r="A200" s="26"/>
      <c r="B200" s="26"/>
      <c r="C200" s="27"/>
      <c r="D200" s="28"/>
      <c r="E200" s="27"/>
      <c r="F200" s="28"/>
      <c r="G200" s="29" t="str">
        <f aca="false">IF(OR(ISBLANK(C200),ISBLANK(D200),ISBLANK(E200),ISBLANK(F200)),"",(E200+F200)-(C200+D200))</f>
        <v/>
      </c>
      <c r="H200" s="30"/>
      <c r="I200" s="31"/>
      <c r="J200" s="32" t="n">
        <f aca="false">IF(N200="SST",0.314473,IF(N200="SLT",0.031243,IF(N200="LST",0.124228,IF(N200="LLT",0.010189,IF(N200="LST-OO",0.074671,IF(N200="LLT-OO",0.011965,IF(N200="LMT-OO",0.013497,IF(N200="HST",7.2954,IF(N200="HLT",0.60795)))))))))</f>
        <v>0</v>
      </c>
      <c r="K200" s="32" t="n">
        <f aca="false">IF(N200="SST",0.260619,IF(N200="SLT",0.02188,IF(N200="LST",0.040676,IF(N200="LLT",0.003372,IF(N200="LST-OO",0.037557,IF(N200="LLT-OO",0.002079,IF(N200="LMT-OO",0.012499,IF(N200="HST",0.004293,IF(N200="HLT",0.0003578)))))))))</f>
        <v>0</v>
      </c>
      <c r="L200" s="29" t="n">
        <f aca="false">IF(N200="SST",0.087,IF(N200="SLT",0.087,IF(N200="LST",0.12,IF(N200="LLT",0.12,IF(N200="LST-OO",0.12,IF(N200="LLT-OO",0.12,IF(N200="LMT-OO",0.12,IF(N200="HST",0.07,IF(N200="HLT",0.07)))))))))</f>
        <v>0</v>
      </c>
      <c r="M200" s="33" t="str">
        <f aca="false">IF(ISBLANK(N200),"",IF(N200="HST",J200+K200*((I200+H200)/2),IF(N200="HLT",J200+K200*((I200+H200)/2),J200+K200*LN((I200+H200)/2))))</f>
        <v/>
      </c>
      <c r="N200" s="31"/>
      <c r="O200" s="31"/>
      <c r="P200" s="34" t="n">
        <f aca="false">IF($H$3="US",IF(LEFT(N200,1)="S",IF(O200&lt;=4000,1,IF(O200&gt;4000,0.79+(6*O200/100000))),IF(LEFT(N200,1)="L",IF(O200&lt;=200,1,IF(O200&gt;200,1.005+(4.5526*O200/100000))),IF(LEFT(N200,1)="H",1))),IF($H$3="SI",IF(LEFT(N200,1)="S",IF(O200&lt;=1219.51,1,IF(O200&gt;1219.51,0.79+(6*(O200*3.28)/100000))),IF(LEFT(N200,1)="L",IF(O200&lt;=60.98,1,IF(O200&gt;60.98,1.005+(4.5526*(O200*3.28)/100000))),IF(LEFT(N200,1)="H",1)))))</f>
        <v>0</v>
      </c>
      <c r="Q200" s="35"/>
      <c r="R200" s="36" t="str">
        <f aca="false">IF(AF200&lt;0,0,IF($AD200=0,"Review",IF($H$3="US",(($H200-$I200-0.066667*($G200))/($G200*$M200)-($L200*$Q200))*$P200,(($H200-$I200-0.066667*($G200))/($G200*$M200)-($L200/8.696*$Q200))*$P200*37)))</f>
        <v>Review</v>
      </c>
      <c r="S200" s="37" t="str">
        <f aca="false">IF(R200="Review","",IF(R200=0,"",(SQRT(SUMSQ((5),(100*1.4/(H200-I200)),(100*IF($E$3="US",0.1,0.1*37)/R200)))/100)*R200))</f>
        <v/>
      </c>
      <c r="T200" s="38" t="str">
        <f aca="false">IF(R200="Review","",IF(R200=0,"",S200/R200))</f>
        <v/>
      </c>
      <c r="U200" s="39" t="n">
        <v>0.1814</v>
      </c>
      <c r="V200" s="40" t="n">
        <v>0.00096</v>
      </c>
      <c r="W200" s="41" t="e">
        <f aca="false">U200*G200</f>
        <v>#VALUE!</v>
      </c>
      <c r="X200" s="41" t="e">
        <f aca="false">EXP(-W200)</f>
        <v>#VALUE!</v>
      </c>
      <c r="Y200" s="41" t="e">
        <f aca="false">1-X200</f>
        <v>#VALUE!</v>
      </c>
      <c r="Z200" s="41" t="e">
        <f aca="false">1-(Y200/W200)</f>
        <v>#VALUE!</v>
      </c>
      <c r="AA200" s="41" t="e">
        <f aca="false">(R200*U200*V200)/Z200</f>
        <v>#VALUE!</v>
      </c>
      <c r="AB200" s="40" t="n">
        <v>0.01887</v>
      </c>
      <c r="AC200" s="42" t="s">
        <v>50</v>
      </c>
      <c r="AD200" s="43" t="b">
        <f aca="false">AND(NOT(ISBLANK(D200)),NOT(ISBLANK(F200)),NOT(ISBLANK(H200)),NOT(ISBLANK(I200)),NOT(ISBLANK(O200)),NOT(ISBLANK(Q200)),Q200&gt;=0,O200&gt;=0,H200&gt;=0,I200&gt;=0,G200&gt;0)</f>
        <v>0</v>
      </c>
      <c r="AE200" s="42" t="s">
        <v>51</v>
      </c>
      <c r="AF200" s="44" t="str">
        <f aca="false">IF($AD200=0,"Review",IF($H$3="US",(($H200-$I200-0.066667*($G200))/($G200*$M200)-($L200*$Q200))*$P200,(($H200-$I200-0.066667*($G200))/($G200*$M200)-($L200/8.696*$Q200))*$P200*37))</f>
        <v>Review</v>
      </c>
      <c r="AG200" s="45" t="str">
        <f aca="false">IF($AD200=0,"Review",IF($H$3="US",AA200/AB200*0.105*37,AA200/AB200))</f>
        <v>Review</v>
      </c>
      <c r="AH200" s="46" t="str">
        <f aca="false">IF($AD200=0,"",IF($H$3="US",AG200/60/60,AG200/24/60/60))</f>
        <v/>
      </c>
      <c r="AI200" s="47" t="str">
        <f aca="false">IF($AD200=0,"",IF($H$3="US",AA200/AB200*37/24/60/60,AA200/AB200/24/60/60))</f>
        <v/>
      </c>
      <c r="AJ200" s="48" t="str">
        <f aca="false">IF(AD200=0,"",IF(AF200=0,"",S200/R200))</f>
        <v/>
      </c>
      <c r="AK200" s="49" t="str">
        <f aca="false">IF(AD200=1,5%,"")</f>
        <v/>
      </c>
      <c r="AL200" s="49" t="str">
        <f aca="false">IF(AD200=1,(100*1.4)/(H200-I200)/100,"")</f>
        <v/>
      </c>
      <c r="AM200" s="49" t="str">
        <f aca="false">IF(AD200=1,IF(G200&gt;0,IF($H$3="US",0.1/AF200,(0.1*37)/AF200),0.1),"")</f>
        <v/>
      </c>
      <c r="AN200" s="49" t="str">
        <f aca="false">IF(AD200=1,SQRT(AK200*AK200+AL200*AL200+AM200*AM200),"")</f>
        <v/>
      </c>
      <c r="AO200" s="55"/>
    </row>
    <row r="201" customFormat="false" ht="19.35" hidden="false" customHeight="false" outlineLevel="0" collapsed="false">
      <c r="A201" s="26"/>
      <c r="B201" s="26"/>
      <c r="C201" s="27"/>
      <c r="D201" s="28"/>
      <c r="E201" s="27"/>
      <c r="F201" s="28"/>
      <c r="G201" s="29" t="str">
        <f aca="false">IF(OR(ISBLANK(C201),ISBLANK(D201),ISBLANK(E201),ISBLANK(F201)),"",(E201+F201)-(C201+D201))</f>
        <v/>
      </c>
      <c r="H201" s="30"/>
      <c r="I201" s="31"/>
      <c r="J201" s="32" t="n">
        <f aca="false">IF(N201="SST",0.314473,IF(N201="SLT",0.031243,IF(N201="LST",0.124228,IF(N201="LLT",0.010189,IF(N201="LST-OO",0.074671,IF(N201="LLT-OO",0.011965,IF(N201="LMT-OO",0.013497,IF(N201="HST",7.2954,IF(N201="HLT",0.60795)))))))))</f>
        <v>0</v>
      </c>
      <c r="K201" s="32" t="n">
        <f aca="false">IF(N201="SST",0.260619,IF(N201="SLT",0.02188,IF(N201="LST",0.040676,IF(N201="LLT",0.003372,IF(N201="LST-OO",0.037557,IF(N201="LLT-OO",0.002079,IF(N201="LMT-OO",0.012499,IF(N201="HST",0.004293,IF(N201="HLT",0.0003578)))))))))</f>
        <v>0</v>
      </c>
      <c r="L201" s="29" t="n">
        <f aca="false">IF(N201="SST",0.087,IF(N201="SLT",0.087,IF(N201="LST",0.12,IF(N201="LLT",0.12,IF(N201="LST-OO",0.12,IF(N201="LLT-OO",0.12,IF(N201="LMT-OO",0.12,IF(N201="HST",0.07,IF(N201="HLT",0.07)))))))))</f>
        <v>0</v>
      </c>
      <c r="M201" s="33" t="str">
        <f aca="false">IF(ISBLANK(N201),"",IF(N201="HST",J201+K201*((I201+H201)/2),IF(N201="HLT",J201+K201*((I201+H201)/2),J201+K201*LN((I201+H201)/2))))</f>
        <v/>
      </c>
      <c r="N201" s="31"/>
      <c r="O201" s="31"/>
      <c r="P201" s="34" t="n">
        <f aca="false">IF($H$3="US",IF(LEFT(N201,1)="S",IF(O201&lt;=4000,1,IF(O201&gt;4000,0.79+(6*O201/100000))),IF(LEFT(N201,1)="L",IF(O201&lt;=200,1,IF(O201&gt;200,1.005+(4.5526*O201/100000))),IF(LEFT(N201,1)="H",1))),IF($H$3="SI",IF(LEFT(N201,1)="S",IF(O201&lt;=1219.51,1,IF(O201&gt;1219.51,0.79+(6*(O201*3.28)/100000))),IF(LEFT(N201,1)="L",IF(O201&lt;=60.98,1,IF(O201&gt;60.98,1.005+(4.5526*(O201*3.28)/100000))),IF(LEFT(N201,1)="H",1)))))</f>
        <v>0</v>
      </c>
      <c r="Q201" s="35"/>
      <c r="R201" s="36" t="str">
        <f aca="false">IF(AF201&lt;0,0,IF($AD201=0,"Review",IF($H$3="US",(($H201-$I201-0.066667*($G201))/($G201*$M201)-($L201*$Q201))*$P201,(($H201-$I201-0.066667*($G201))/($G201*$M201)-($L201/8.696*$Q201))*$P201*37)))</f>
        <v>Review</v>
      </c>
      <c r="S201" s="37" t="str">
        <f aca="false">IF(R201="Review","",IF(R201=0,"",(SQRT(SUMSQ((5),(100*1.4/(H201-I201)),(100*IF($E$3="US",0.1,0.1*37)/R201)))/100)*R201))</f>
        <v/>
      </c>
      <c r="T201" s="38" t="str">
        <f aca="false">IF(R201="Review","",IF(R201=0,"",S201/R201))</f>
        <v/>
      </c>
      <c r="U201" s="39" t="n">
        <v>0.1814</v>
      </c>
      <c r="V201" s="40" t="n">
        <v>0.00096</v>
      </c>
      <c r="W201" s="41" t="e">
        <f aca="false">U201*G201</f>
        <v>#VALUE!</v>
      </c>
      <c r="X201" s="41" t="e">
        <f aca="false">EXP(-W201)</f>
        <v>#VALUE!</v>
      </c>
      <c r="Y201" s="41" t="e">
        <f aca="false">1-X201</f>
        <v>#VALUE!</v>
      </c>
      <c r="Z201" s="41" t="e">
        <f aca="false">1-(Y201/W201)</f>
        <v>#VALUE!</v>
      </c>
      <c r="AA201" s="41" t="e">
        <f aca="false">(R201*U201*V201)/Z201</f>
        <v>#VALUE!</v>
      </c>
      <c r="AB201" s="40" t="n">
        <v>0.01887</v>
      </c>
      <c r="AC201" s="42" t="s">
        <v>50</v>
      </c>
      <c r="AD201" s="43" t="b">
        <f aca="false">AND(NOT(ISBLANK(D201)),NOT(ISBLANK(F201)),NOT(ISBLANK(H201)),NOT(ISBLANK(I201)),NOT(ISBLANK(O201)),NOT(ISBLANK(Q201)),Q201&gt;=0,O201&gt;=0,H201&gt;=0,I201&gt;=0,G201&gt;0)</f>
        <v>0</v>
      </c>
      <c r="AE201" s="42" t="s">
        <v>51</v>
      </c>
      <c r="AF201" s="44" t="str">
        <f aca="false">IF($AD201=0,"Review",IF($H$3="US",(($H201-$I201-0.066667*($G201))/($G201*$M201)-($L201*$Q201))*$P201,(($H201-$I201-0.066667*($G201))/($G201*$M201)-($L201/8.696*$Q201))*$P201*37))</f>
        <v>Review</v>
      </c>
      <c r="AG201" s="45" t="str">
        <f aca="false">IF($AD201=0,"Review",IF($H$3="US",AA201/AB201*0.105*37,AA201/AB201))</f>
        <v>Review</v>
      </c>
      <c r="AH201" s="46" t="str">
        <f aca="false">IF($AD201=0,"",IF($H$3="US",AG201/60/60,AG201/24/60/60))</f>
        <v/>
      </c>
      <c r="AI201" s="47" t="str">
        <f aca="false">IF($AD201=0,"",IF($H$3="US",AA201/AB201*37/24/60/60,AA201/AB201/24/60/60))</f>
        <v/>
      </c>
      <c r="AJ201" s="48" t="str">
        <f aca="false">IF(AD201=0,"",IF(AF201=0,"",S201/R201))</f>
        <v/>
      </c>
      <c r="AK201" s="49" t="str">
        <f aca="false">IF(AD201=1,5%,"")</f>
        <v/>
      </c>
      <c r="AL201" s="49" t="str">
        <f aca="false">IF(AD201=1,(100*1.4)/(H201-I201)/100,"")</f>
        <v/>
      </c>
      <c r="AM201" s="49" t="str">
        <f aca="false">IF(AD201=1,IF(G201&gt;0,IF($H$3="US",0.1/AF201,(0.1*37)/AF201),0.1),"")</f>
        <v/>
      </c>
      <c r="AN201" s="49" t="str">
        <f aca="false">IF(AD201=1,SQRT(AK201*AK201+AL201*AL201+AM201*AM201),"")</f>
        <v/>
      </c>
      <c r="AO201" s="55"/>
    </row>
    <row r="202" customFormat="false" ht="19.35" hidden="false" customHeight="false" outlineLevel="0" collapsed="false">
      <c r="A202" s="26"/>
      <c r="B202" s="26"/>
      <c r="C202" s="27"/>
      <c r="D202" s="28"/>
      <c r="E202" s="27"/>
      <c r="F202" s="28"/>
      <c r="G202" s="29" t="str">
        <f aca="false">IF(OR(ISBLANK(C202),ISBLANK(D202),ISBLANK(E202),ISBLANK(F202)),"",(E202+F202)-(C202+D202))</f>
        <v/>
      </c>
      <c r="H202" s="30"/>
      <c r="I202" s="31"/>
      <c r="J202" s="32" t="n">
        <f aca="false">IF(N202="SST",0.314473,IF(N202="SLT",0.031243,IF(N202="LST",0.124228,IF(N202="LLT",0.010189,IF(N202="LST-OO",0.074671,IF(N202="LLT-OO",0.011965,IF(N202="LMT-OO",0.013497,IF(N202="HST",7.2954,IF(N202="HLT",0.60795)))))))))</f>
        <v>0</v>
      </c>
      <c r="K202" s="32" t="n">
        <f aca="false">IF(N202="SST",0.260619,IF(N202="SLT",0.02188,IF(N202="LST",0.040676,IF(N202="LLT",0.003372,IF(N202="LST-OO",0.037557,IF(N202="LLT-OO",0.002079,IF(N202="LMT-OO",0.012499,IF(N202="HST",0.004293,IF(N202="HLT",0.0003578)))))))))</f>
        <v>0</v>
      </c>
      <c r="L202" s="29" t="n">
        <f aca="false">IF(N202="SST",0.087,IF(N202="SLT",0.087,IF(N202="LST",0.12,IF(N202="LLT",0.12,IF(N202="LST-OO",0.12,IF(N202="LLT-OO",0.12,IF(N202="LMT-OO",0.12,IF(N202="HST",0.07,IF(N202="HLT",0.07)))))))))</f>
        <v>0</v>
      </c>
      <c r="M202" s="33" t="str">
        <f aca="false">IF(ISBLANK(N202),"",IF(N202="HST",J202+K202*((I202+H202)/2),IF(N202="HLT",J202+K202*((I202+H202)/2),J202+K202*LN((I202+H202)/2))))</f>
        <v/>
      </c>
      <c r="N202" s="31"/>
      <c r="O202" s="31"/>
      <c r="P202" s="34" t="n">
        <f aca="false">IF($H$3="US",IF(LEFT(N202,1)="S",IF(O202&lt;=4000,1,IF(O202&gt;4000,0.79+(6*O202/100000))),IF(LEFT(N202,1)="L",IF(O202&lt;=200,1,IF(O202&gt;200,1.005+(4.5526*O202/100000))),IF(LEFT(N202,1)="H",1))),IF($H$3="SI",IF(LEFT(N202,1)="S",IF(O202&lt;=1219.51,1,IF(O202&gt;1219.51,0.79+(6*(O202*3.28)/100000))),IF(LEFT(N202,1)="L",IF(O202&lt;=60.98,1,IF(O202&gt;60.98,1.005+(4.5526*(O202*3.28)/100000))),IF(LEFT(N202,1)="H",1)))))</f>
        <v>0</v>
      </c>
      <c r="Q202" s="35"/>
      <c r="R202" s="36" t="str">
        <f aca="false">IF(AF202&lt;0,0,IF($AD202=0,"Review",IF($H$3="US",(($H202-$I202-0.066667*($G202))/($G202*$M202)-($L202*$Q202))*$P202,(($H202-$I202-0.066667*($G202))/($G202*$M202)-($L202/8.696*$Q202))*$P202*37)))</f>
        <v>Review</v>
      </c>
      <c r="S202" s="37" t="str">
        <f aca="false">IF(R202="Review","",IF(R202=0,"",(SQRT(SUMSQ((5),(100*1.4/(H202-I202)),(100*IF($E$3="US",0.1,0.1*37)/R202)))/100)*R202))</f>
        <v/>
      </c>
      <c r="T202" s="38" t="str">
        <f aca="false">IF(R202="Review","",IF(R202=0,"",S202/R202))</f>
        <v/>
      </c>
      <c r="U202" s="39" t="n">
        <v>0.1814</v>
      </c>
      <c r="V202" s="40" t="n">
        <v>0.00096</v>
      </c>
      <c r="W202" s="41" t="e">
        <f aca="false">U202*G202</f>
        <v>#VALUE!</v>
      </c>
      <c r="X202" s="41" t="e">
        <f aca="false">EXP(-W202)</f>
        <v>#VALUE!</v>
      </c>
      <c r="Y202" s="41" t="e">
        <f aca="false">1-X202</f>
        <v>#VALUE!</v>
      </c>
      <c r="Z202" s="41" t="e">
        <f aca="false">1-(Y202/W202)</f>
        <v>#VALUE!</v>
      </c>
      <c r="AA202" s="41" t="e">
        <f aca="false">(R202*U202*V202)/Z202</f>
        <v>#VALUE!</v>
      </c>
      <c r="AB202" s="40" t="n">
        <v>0.01887</v>
      </c>
      <c r="AC202" s="42" t="s">
        <v>50</v>
      </c>
      <c r="AD202" s="43" t="b">
        <f aca="false">AND(NOT(ISBLANK(D202)),NOT(ISBLANK(F202)),NOT(ISBLANK(H202)),NOT(ISBLANK(I202)),NOT(ISBLANK(O202)),NOT(ISBLANK(Q202)),Q202&gt;=0,O202&gt;=0,H202&gt;=0,I202&gt;=0,G202&gt;0)</f>
        <v>0</v>
      </c>
      <c r="AE202" s="42" t="s">
        <v>51</v>
      </c>
      <c r="AF202" s="44" t="str">
        <f aca="false">IF($AD202=0,"Review",IF($H$3="US",(($H202-$I202-0.066667*($G202))/($G202*$M202)-($L202*$Q202))*$P202,(($H202-$I202-0.066667*($G202))/($G202*$M202)-($L202/8.696*$Q202))*$P202*37))</f>
        <v>Review</v>
      </c>
      <c r="AG202" s="45" t="str">
        <f aca="false">IF($AD202=0,"Review",IF($H$3="US",AA202/AB202*0.105*37,AA202/AB202))</f>
        <v>Review</v>
      </c>
      <c r="AH202" s="46" t="str">
        <f aca="false">IF($AD202=0,"",IF($H$3="US",AG202/60/60,AG202/24/60/60))</f>
        <v/>
      </c>
      <c r="AI202" s="47" t="str">
        <f aca="false">IF($AD202=0,"",IF($H$3="US",AA202/AB202*37/24/60/60,AA202/AB202/24/60/60))</f>
        <v/>
      </c>
      <c r="AJ202" s="48" t="str">
        <f aca="false">IF(AD202=0,"",IF(AF202=0,"",S202/R202))</f>
        <v/>
      </c>
      <c r="AK202" s="49" t="str">
        <f aca="false">IF(AD202=1,5%,"")</f>
        <v/>
      </c>
      <c r="AL202" s="49" t="str">
        <f aca="false">IF(AD202=1,(100*1.4)/(H202-I202)/100,"")</f>
        <v/>
      </c>
      <c r="AM202" s="49" t="str">
        <f aca="false">IF(AD202=1,IF(G202&gt;0,IF($H$3="US",0.1/AF202,(0.1*37)/AF202),0.1),"")</f>
        <v/>
      </c>
      <c r="AN202" s="49" t="str">
        <f aca="false">IF(AD202=1,SQRT(AK202*AK202+AL202*AL202+AM202*AM202),"")</f>
        <v/>
      </c>
      <c r="AO202" s="55"/>
    </row>
    <row r="203" customFormat="false" ht="19.35" hidden="false" customHeight="false" outlineLevel="0" collapsed="false">
      <c r="A203" s="26"/>
      <c r="B203" s="26"/>
      <c r="C203" s="27"/>
      <c r="D203" s="28"/>
      <c r="E203" s="27"/>
      <c r="F203" s="28"/>
      <c r="G203" s="29" t="str">
        <f aca="false">IF(OR(ISBLANK(C203),ISBLANK(D203),ISBLANK(E203),ISBLANK(F203)),"",(E203+F203)-(C203+D203))</f>
        <v/>
      </c>
      <c r="H203" s="30"/>
      <c r="I203" s="31"/>
      <c r="J203" s="32" t="n">
        <f aca="false">IF(N203="SST",0.314473,IF(N203="SLT",0.031243,IF(N203="LST",0.124228,IF(N203="LLT",0.010189,IF(N203="LST-OO",0.074671,IF(N203="LLT-OO",0.011965,IF(N203="LMT-OO",0.013497,IF(N203="HST",7.2954,IF(N203="HLT",0.60795)))))))))</f>
        <v>0</v>
      </c>
      <c r="K203" s="32" t="n">
        <f aca="false">IF(N203="SST",0.260619,IF(N203="SLT",0.02188,IF(N203="LST",0.040676,IF(N203="LLT",0.003372,IF(N203="LST-OO",0.037557,IF(N203="LLT-OO",0.002079,IF(N203="LMT-OO",0.012499,IF(N203="HST",0.004293,IF(N203="HLT",0.0003578)))))))))</f>
        <v>0</v>
      </c>
      <c r="L203" s="29" t="n">
        <f aca="false">IF(N203="SST",0.087,IF(N203="SLT",0.087,IF(N203="LST",0.12,IF(N203="LLT",0.12,IF(N203="LST-OO",0.12,IF(N203="LLT-OO",0.12,IF(N203="LMT-OO",0.12,IF(N203="HST",0.07,IF(N203="HLT",0.07)))))))))</f>
        <v>0</v>
      </c>
      <c r="M203" s="33" t="str">
        <f aca="false">IF(ISBLANK(N203),"",IF(N203="HST",J203+K203*((I203+H203)/2),IF(N203="HLT",J203+K203*((I203+H203)/2),J203+K203*LN((I203+H203)/2))))</f>
        <v/>
      </c>
      <c r="N203" s="31"/>
      <c r="O203" s="31"/>
      <c r="P203" s="34" t="n">
        <f aca="false">IF($H$3="US",IF(LEFT(N203,1)="S",IF(O203&lt;=4000,1,IF(O203&gt;4000,0.79+(6*O203/100000))),IF(LEFT(N203,1)="L",IF(O203&lt;=200,1,IF(O203&gt;200,1.005+(4.5526*O203/100000))),IF(LEFT(N203,1)="H",1))),IF($H$3="SI",IF(LEFT(N203,1)="S",IF(O203&lt;=1219.51,1,IF(O203&gt;1219.51,0.79+(6*(O203*3.28)/100000))),IF(LEFT(N203,1)="L",IF(O203&lt;=60.98,1,IF(O203&gt;60.98,1.005+(4.5526*(O203*3.28)/100000))),IF(LEFT(N203,1)="H",1)))))</f>
        <v>0</v>
      </c>
      <c r="Q203" s="35"/>
      <c r="R203" s="36" t="str">
        <f aca="false">IF(AF203&lt;0,0,IF($AD203=0,"Review",IF($H$3="US",(($H203-$I203-0.066667*($G203))/($G203*$M203)-($L203*$Q203))*$P203,(($H203-$I203-0.066667*($G203))/($G203*$M203)-($L203/8.696*$Q203))*$P203*37)))</f>
        <v>Review</v>
      </c>
      <c r="S203" s="37" t="str">
        <f aca="false">IF(R203="Review","",IF(R203=0,"",(SQRT(SUMSQ((5),(100*1.4/(H203-I203)),(100*IF($E$3="US",0.1,0.1*37)/R203)))/100)*R203))</f>
        <v/>
      </c>
      <c r="T203" s="38" t="str">
        <f aca="false">IF(R203="Review","",IF(R203=0,"",S203/R203))</f>
        <v/>
      </c>
      <c r="U203" s="39" t="n">
        <v>0.1814</v>
      </c>
      <c r="V203" s="40" t="n">
        <v>0.00096</v>
      </c>
      <c r="W203" s="41" t="e">
        <f aca="false">U203*G203</f>
        <v>#VALUE!</v>
      </c>
      <c r="X203" s="41" t="e">
        <f aca="false">EXP(-W203)</f>
        <v>#VALUE!</v>
      </c>
      <c r="Y203" s="41" t="e">
        <f aca="false">1-X203</f>
        <v>#VALUE!</v>
      </c>
      <c r="Z203" s="41" t="e">
        <f aca="false">1-(Y203/W203)</f>
        <v>#VALUE!</v>
      </c>
      <c r="AA203" s="41" t="e">
        <f aca="false">(R203*U203*V203)/Z203</f>
        <v>#VALUE!</v>
      </c>
      <c r="AB203" s="40" t="n">
        <v>0.01887</v>
      </c>
      <c r="AC203" s="42" t="s">
        <v>50</v>
      </c>
      <c r="AD203" s="43" t="b">
        <f aca="false">AND(NOT(ISBLANK(D203)),NOT(ISBLANK(F203)),NOT(ISBLANK(H203)),NOT(ISBLANK(I203)),NOT(ISBLANK(O203)),NOT(ISBLANK(Q203)),Q203&gt;=0,O203&gt;=0,H203&gt;=0,I203&gt;=0,G203&gt;0)</f>
        <v>0</v>
      </c>
      <c r="AE203" s="42" t="s">
        <v>51</v>
      </c>
      <c r="AF203" s="44" t="str">
        <f aca="false">IF($AD203=0,"Review",IF($H$3="US",(($H203-$I203-0.066667*($G203))/($G203*$M203)-($L203*$Q203))*$P203,(($H203-$I203-0.066667*($G203))/($G203*$M203)-($L203/8.696*$Q203))*$P203*37))</f>
        <v>Review</v>
      </c>
      <c r="AG203" s="45" t="str">
        <f aca="false">IF($AD203=0,"Review",IF($H$3="US",AA203/AB203*0.105*37,AA203/AB203))</f>
        <v>Review</v>
      </c>
      <c r="AH203" s="46" t="str">
        <f aca="false">IF($AD203=0,"",IF($H$3="US",AG203/60/60,AG203/24/60/60))</f>
        <v/>
      </c>
      <c r="AI203" s="47" t="str">
        <f aca="false">IF($AD203=0,"",IF($H$3="US",AA203/AB203*37/24/60/60,AA203/AB203/24/60/60))</f>
        <v/>
      </c>
      <c r="AJ203" s="48" t="str">
        <f aca="false">IF(AD203=0,"",IF(AF203=0,"",S203/R203))</f>
        <v/>
      </c>
      <c r="AK203" s="49" t="str">
        <f aca="false">IF(AD203=1,5%,"")</f>
        <v/>
      </c>
      <c r="AL203" s="49" t="str">
        <f aca="false">IF(AD203=1,(100*1.4)/(H203-I203)/100,"")</f>
        <v/>
      </c>
      <c r="AM203" s="49" t="str">
        <f aca="false">IF(AD203=1,IF(G203&gt;0,IF($H$3="US",0.1/AF203,(0.1*37)/AF203),0.1),"")</f>
        <v/>
      </c>
      <c r="AN203" s="49" t="str">
        <f aca="false">IF(AD203=1,SQRT(AK203*AK203+AL203*AL203+AM203*AM203),"")</f>
        <v/>
      </c>
      <c r="AO203" s="55"/>
    </row>
    <row r="204" customFormat="false" ht="19.35" hidden="false" customHeight="false" outlineLevel="0" collapsed="false">
      <c r="A204" s="26"/>
      <c r="B204" s="26"/>
      <c r="C204" s="27"/>
      <c r="D204" s="28"/>
      <c r="E204" s="27"/>
      <c r="F204" s="28"/>
      <c r="G204" s="29" t="str">
        <f aca="false">IF(OR(ISBLANK(C204),ISBLANK(D204),ISBLANK(E204),ISBLANK(F204)),"",(E204+F204)-(C204+D204))</f>
        <v/>
      </c>
      <c r="H204" s="30"/>
      <c r="I204" s="31"/>
      <c r="J204" s="32" t="n">
        <f aca="false">IF(N204="SST",0.314473,IF(N204="SLT",0.031243,IF(N204="LST",0.124228,IF(N204="LLT",0.010189,IF(N204="LST-OO",0.074671,IF(N204="LLT-OO",0.011965,IF(N204="LMT-OO",0.013497,IF(N204="HST",7.2954,IF(N204="HLT",0.60795)))))))))</f>
        <v>0</v>
      </c>
      <c r="K204" s="32" t="n">
        <f aca="false">IF(N204="SST",0.260619,IF(N204="SLT",0.02188,IF(N204="LST",0.040676,IF(N204="LLT",0.003372,IF(N204="LST-OO",0.037557,IF(N204="LLT-OO",0.002079,IF(N204="LMT-OO",0.012499,IF(N204="HST",0.004293,IF(N204="HLT",0.0003578)))))))))</f>
        <v>0</v>
      </c>
      <c r="L204" s="29" t="n">
        <f aca="false">IF(N204="SST",0.087,IF(N204="SLT",0.087,IF(N204="LST",0.12,IF(N204="LLT",0.12,IF(N204="LST-OO",0.12,IF(N204="LLT-OO",0.12,IF(N204="LMT-OO",0.12,IF(N204="HST",0.07,IF(N204="HLT",0.07)))))))))</f>
        <v>0</v>
      </c>
      <c r="M204" s="33" t="str">
        <f aca="false">IF(ISBLANK(N204),"",IF(N204="HST",J204+K204*((I204+H204)/2),IF(N204="HLT",J204+K204*((I204+H204)/2),J204+K204*LN((I204+H204)/2))))</f>
        <v/>
      </c>
      <c r="N204" s="31"/>
      <c r="O204" s="31"/>
      <c r="P204" s="34" t="n">
        <f aca="false">IF($H$3="US",IF(LEFT(N204,1)="S",IF(O204&lt;=4000,1,IF(O204&gt;4000,0.79+(6*O204/100000))),IF(LEFT(N204,1)="L",IF(O204&lt;=200,1,IF(O204&gt;200,1.005+(4.5526*O204/100000))),IF(LEFT(N204,1)="H",1))),IF($H$3="SI",IF(LEFT(N204,1)="S",IF(O204&lt;=1219.51,1,IF(O204&gt;1219.51,0.79+(6*(O204*3.28)/100000))),IF(LEFT(N204,1)="L",IF(O204&lt;=60.98,1,IF(O204&gt;60.98,1.005+(4.5526*(O204*3.28)/100000))),IF(LEFT(N204,1)="H",1)))))</f>
        <v>0</v>
      </c>
      <c r="Q204" s="35"/>
      <c r="R204" s="36" t="str">
        <f aca="false">IF(AF204&lt;0,0,IF($AD204=0,"Review",IF($H$3="US",(($H204-$I204-0.066667*($G204))/($G204*$M204)-($L204*$Q204))*$P204,(($H204-$I204-0.066667*($G204))/($G204*$M204)-($L204/8.696*$Q204))*$P204*37)))</f>
        <v>Review</v>
      </c>
      <c r="S204" s="37" t="str">
        <f aca="false">IF(R204="Review","",IF(R204=0,"",(SQRT(SUMSQ((5),(100*1.4/(H204-I204)),(100*IF($E$3="US",0.1,0.1*37)/R204)))/100)*R204))</f>
        <v/>
      </c>
      <c r="T204" s="38" t="str">
        <f aca="false">IF(R204="Review","",IF(R204=0,"",S204/R204))</f>
        <v/>
      </c>
      <c r="U204" s="39" t="n">
        <v>0.1814</v>
      </c>
      <c r="V204" s="40" t="n">
        <v>0.00096</v>
      </c>
      <c r="W204" s="41" t="e">
        <f aca="false">U204*G204</f>
        <v>#VALUE!</v>
      </c>
      <c r="X204" s="41" t="e">
        <f aca="false">EXP(-W204)</f>
        <v>#VALUE!</v>
      </c>
      <c r="Y204" s="41" t="e">
        <f aca="false">1-X204</f>
        <v>#VALUE!</v>
      </c>
      <c r="Z204" s="41" t="e">
        <f aca="false">1-(Y204/W204)</f>
        <v>#VALUE!</v>
      </c>
      <c r="AA204" s="41" t="e">
        <f aca="false">(R204*U204*V204)/Z204</f>
        <v>#VALUE!</v>
      </c>
      <c r="AB204" s="40" t="n">
        <v>0.01887</v>
      </c>
      <c r="AC204" s="42" t="s">
        <v>50</v>
      </c>
      <c r="AD204" s="43" t="b">
        <f aca="false">AND(NOT(ISBLANK(D204)),NOT(ISBLANK(F204)),NOT(ISBLANK(H204)),NOT(ISBLANK(I204)),NOT(ISBLANK(O204)),NOT(ISBLANK(Q204)),Q204&gt;=0,O204&gt;=0,H204&gt;=0,I204&gt;=0,G204&gt;0)</f>
        <v>0</v>
      </c>
      <c r="AE204" s="42" t="s">
        <v>51</v>
      </c>
      <c r="AF204" s="44" t="str">
        <f aca="false">IF($AD204=0,"Review",IF($H$3="US",(($H204-$I204-0.066667*($G204))/($G204*$M204)-($L204*$Q204))*$P204,(($H204-$I204-0.066667*($G204))/($G204*$M204)-($L204/8.696*$Q204))*$P204*37))</f>
        <v>Review</v>
      </c>
      <c r="AG204" s="45" t="str">
        <f aca="false">IF($AD204=0,"Review",IF($H$3="US",AA204/AB204*0.105*37,AA204/AB204))</f>
        <v>Review</v>
      </c>
      <c r="AH204" s="46" t="str">
        <f aca="false">IF($AD204=0,"",IF($H$3="US",AG204/60/60,AG204/24/60/60))</f>
        <v/>
      </c>
      <c r="AI204" s="47" t="str">
        <f aca="false">IF($AD204=0,"",IF($H$3="US",AA204/AB204*37/24/60/60,AA204/AB204/24/60/60))</f>
        <v/>
      </c>
      <c r="AJ204" s="48" t="str">
        <f aca="false">IF(AD204=0,"",IF(AF204=0,"",S204/R204))</f>
        <v/>
      </c>
      <c r="AK204" s="49" t="str">
        <f aca="false">IF(AD204=1,5%,"")</f>
        <v/>
      </c>
      <c r="AL204" s="49" t="str">
        <f aca="false">IF(AD204=1,(100*1.4)/(H204-I204)/100,"")</f>
        <v/>
      </c>
      <c r="AM204" s="49" t="str">
        <f aca="false">IF(AD204=1,IF(G204&gt;0,IF($H$3="US",0.1/AF204,(0.1*37)/AF204),0.1),"")</f>
        <v/>
      </c>
      <c r="AN204" s="49" t="str">
        <f aca="false">IF(AD204=1,SQRT(AK204*AK204+AL204*AL204+AM204*AM204),"")</f>
        <v/>
      </c>
      <c r="AO204" s="55"/>
    </row>
    <row r="205" customFormat="false" ht="19.35" hidden="false" customHeight="false" outlineLevel="0" collapsed="false">
      <c r="A205" s="26"/>
      <c r="B205" s="26"/>
      <c r="C205" s="27"/>
      <c r="D205" s="28"/>
      <c r="E205" s="27"/>
      <c r="F205" s="28"/>
      <c r="G205" s="29" t="str">
        <f aca="false">IF(OR(ISBLANK(C205),ISBLANK(D205),ISBLANK(E205),ISBLANK(F205)),"",(E205+F205)-(C205+D205))</f>
        <v/>
      </c>
      <c r="H205" s="30"/>
      <c r="I205" s="31"/>
      <c r="J205" s="32" t="n">
        <f aca="false">IF(N205="SST",0.314473,IF(N205="SLT",0.031243,IF(N205="LST",0.124228,IF(N205="LLT",0.010189,IF(N205="LST-OO",0.074671,IF(N205="LLT-OO",0.011965,IF(N205="LMT-OO",0.013497,IF(N205="HST",7.2954,IF(N205="HLT",0.60795)))))))))</f>
        <v>0</v>
      </c>
      <c r="K205" s="32" t="n">
        <f aca="false">IF(N205="SST",0.260619,IF(N205="SLT",0.02188,IF(N205="LST",0.040676,IF(N205="LLT",0.003372,IF(N205="LST-OO",0.037557,IF(N205="LLT-OO",0.002079,IF(N205="LMT-OO",0.012499,IF(N205="HST",0.004293,IF(N205="HLT",0.0003578)))))))))</f>
        <v>0</v>
      </c>
      <c r="L205" s="29" t="n">
        <f aca="false">IF(N205="SST",0.087,IF(N205="SLT",0.087,IF(N205="LST",0.12,IF(N205="LLT",0.12,IF(N205="LST-OO",0.12,IF(N205="LLT-OO",0.12,IF(N205="LMT-OO",0.12,IF(N205="HST",0.07,IF(N205="HLT",0.07)))))))))</f>
        <v>0</v>
      </c>
      <c r="M205" s="33" t="str">
        <f aca="false">IF(ISBLANK(N205),"",IF(N205="HST",J205+K205*((I205+H205)/2),IF(N205="HLT",J205+K205*((I205+H205)/2),J205+K205*LN((I205+H205)/2))))</f>
        <v/>
      </c>
      <c r="N205" s="31"/>
      <c r="O205" s="31"/>
      <c r="P205" s="34" t="n">
        <f aca="false">IF($H$3="US",IF(LEFT(N205,1)="S",IF(O205&lt;=4000,1,IF(O205&gt;4000,0.79+(6*O205/100000))),IF(LEFT(N205,1)="L",IF(O205&lt;=200,1,IF(O205&gt;200,1.005+(4.5526*O205/100000))),IF(LEFT(N205,1)="H",1))),IF($H$3="SI",IF(LEFT(N205,1)="S",IF(O205&lt;=1219.51,1,IF(O205&gt;1219.51,0.79+(6*(O205*3.28)/100000))),IF(LEFT(N205,1)="L",IF(O205&lt;=60.98,1,IF(O205&gt;60.98,1.005+(4.5526*(O205*3.28)/100000))),IF(LEFT(N205,1)="H",1)))))</f>
        <v>0</v>
      </c>
      <c r="Q205" s="35"/>
      <c r="R205" s="36" t="str">
        <f aca="false">IF(AF205&lt;0,0,IF($AD205=0,"Review",IF($H$3="US",(($H205-$I205-0.066667*($G205))/($G205*$M205)-($L205*$Q205))*$P205,(($H205-$I205-0.066667*($G205))/($G205*$M205)-($L205/8.696*$Q205))*$P205*37)))</f>
        <v>Review</v>
      </c>
      <c r="S205" s="37" t="str">
        <f aca="false">IF(R205="Review","",IF(R205=0,"",(SQRT(SUMSQ((5),(100*1.4/(H205-I205)),(100*IF($E$3="US",0.1,0.1*37)/R205)))/100)*R205))</f>
        <v/>
      </c>
      <c r="T205" s="38" t="str">
        <f aca="false">IF(R205="Review","",IF(R205=0,"",S205/R205))</f>
        <v/>
      </c>
      <c r="U205" s="39" t="n">
        <v>0.1814</v>
      </c>
      <c r="V205" s="40" t="n">
        <v>0.00096</v>
      </c>
      <c r="W205" s="41" t="e">
        <f aca="false">U205*G205</f>
        <v>#VALUE!</v>
      </c>
      <c r="X205" s="41" t="e">
        <f aca="false">EXP(-W205)</f>
        <v>#VALUE!</v>
      </c>
      <c r="Y205" s="41" t="e">
        <f aca="false">1-X205</f>
        <v>#VALUE!</v>
      </c>
      <c r="Z205" s="41" t="e">
        <f aca="false">1-(Y205/W205)</f>
        <v>#VALUE!</v>
      </c>
      <c r="AA205" s="41" t="e">
        <f aca="false">(R205*U205*V205)/Z205</f>
        <v>#VALUE!</v>
      </c>
      <c r="AB205" s="40" t="n">
        <v>0.01887</v>
      </c>
      <c r="AC205" s="42" t="s">
        <v>50</v>
      </c>
      <c r="AD205" s="43" t="b">
        <f aca="false">AND(NOT(ISBLANK(D205)),NOT(ISBLANK(F205)),NOT(ISBLANK(H205)),NOT(ISBLANK(I205)),NOT(ISBLANK(O205)),NOT(ISBLANK(Q205)),Q205&gt;=0,O205&gt;=0,H205&gt;=0,I205&gt;=0,G205&gt;0)</f>
        <v>0</v>
      </c>
      <c r="AE205" s="42" t="s">
        <v>51</v>
      </c>
      <c r="AF205" s="44" t="str">
        <f aca="false">IF($AD205=0,"Review",IF($H$3="US",(($H205-$I205-0.066667*($G205))/($G205*$M205)-($L205*$Q205))*$P205,(($H205-$I205-0.066667*($G205))/($G205*$M205)-($L205/8.696*$Q205))*$P205*37))</f>
        <v>Review</v>
      </c>
      <c r="AG205" s="45" t="str">
        <f aca="false">IF($AD205=0,"Review",IF($H$3="US",AA205/AB205*0.105*37,AA205/AB205))</f>
        <v>Review</v>
      </c>
      <c r="AH205" s="46" t="str">
        <f aca="false">IF($AD205=0,"",IF($H$3="US",AG205/60/60,AG205/24/60/60))</f>
        <v/>
      </c>
      <c r="AI205" s="47" t="str">
        <f aca="false">IF($AD205=0,"",IF($H$3="US",AA205/AB205*37/24/60/60,AA205/AB205/24/60/60))</f>
        <v/>
      </c>
      <c r="AJ205" s="48" t="str">
        <f aca="false">IF(AD205=0,"",IF(AF205=0,"",S205/R205))</f>
        <v/>
      </c>
      <c r="AK205" s="49" t="str">
        <f aca="false">IF(AD205=1,5%,"")</f>
        <v/>
      </c>
      <c r="AL205" s="49" t="str">
        <f aca="false">IF(AD205=1,(100*1.4)/(H205-I205)/100,"")</f>
        <v/>
      </c>
      <c r="AM205" s="49" t="str">
        <f aca="false">IF(AD205=1,IF(G205&gt;0,IF($H$3="US",0.1/AF205,(0.1*37)/AF205),0.1),"")</f>
        <v/>
      </c>
      <c r="AN205" s="49" t="str">
        <f aca="false">IF(AD205=1,SQRT(AK205*AK205+AL205*AL205+AM205*AM205),"")</f>
        <v/>
      </c>
      <c r="AO205" s="55"/>
    </row>
    <row r="206" customFormat="false" ht="19.35" hidden="false" customHeight="false" outlineLevel="0" collapsed="false">
      <c r="A206" s="26"/>
      <c r="B206" s="26"/>
      <c r="C206" s="27"/>
      <c r="D206" s="28"/>
      <c r="E206" s="27"/>
      <c r="F206" s="28"/>
      <c r="G206" s="29" t="str">
        <f aca="false">IF(OR(ISBLANK(C206),ISBLANK(D206),ISBLANK(E206),ISBLANK(F206)),"",(E206+F206)-(C206+D206))</f>
        <v/>
      </c>
      <c r="H206" s="30"/>
      <c r="I206" s="31"/>
      <c r="J206" s="32" t="n">
        <f aca="false">IF(N206="SST",0.314473,IF(N206="SLT",0.031243,IF(N206="LST",0.124228,IF(N206="LLT",0.010189,IF(N206="LST-OO",0.074671,IF(N206="LLT-OO",0.011965,IF(N206="LMT-OO",0.013497,IF(N206="HST",7.2954,IF(N206="HLT",0.60795)))))))))</f>
        <v>0</v>
      </c>
      <c r="K206" s="32" t="n">
        <f aca="false">IF(N206="SST",0.260619,IF(N206="SLT",0.02188,IF(N206="LST",0.040676,IF(N206="LLT",0.003372,IF(N206="LST-OO",0.037557,IF(N206="LLT-OO",0.002079,IF(N206="LMT-OO",0.012499,IF(N206="HST",0.004293,IF(N206="HLT",0.0003578)))))))))</f>
        <v>0</v>
      </c>
      <c r="L206" s="29" t="n">
        <f aca="false">IF(N206="SST",0.087,IF(N206="SLT",0.087,IF(N206="LST",0.12,IF(N206="LLT",0.12,IF(N206="LST-OO",0.12,IF(N206="LLT-OO",0.12,IF(N206="LMT-OO",0.12,IF(N206="HST",0.07,IF(N206="HLT",0.07)))))))))</f>
        <v>0</v>
      </c>
      <c r="M206" s="33" t="str">
        <f aca="false">IF(ISBLANK(N206),"",IF(N206="HST",J206+K206*((I206+H206)/2),IF(N206="HLT",J206+K206*((I206+H206)/2),J206+K206*LN((I206+H206)/2))))</f>
        <v/>
      </c>
      <c r="N206" s="31"/>
      <c r="O206" s="31"/>
      <c r="P206" s="34" t="n">
        <f aca="false">IF($H$3="US",IF(LEFT(N206,1)="S",IF(O206&lt;=4000,1,IF(O206&gt;4000,0.79+(6*O206/100000))),IF(LEFT(N206,1)="L",IF(O206&lt;=200,1,IF(O206&gt;200,1.005+(4.5526*O206/100000))),IF(LEFT(N206,1)="H",1))),IF($H$3="SI",IF(LEFT(N206,1)="S",IF(O206&lt;=1219.51,1,IF(O206&gt;1219.51,0.79+(6*(O206*3.28)/100000))),IF(LEFT(N206,1)="L",IF(O206&lt;=60.98,1,IF(O206&gt;60.98,1.005+(4.5526*(O206*3.28)/100000))),IF(LEFT(N206,1)="H",1)))))</f>
        <v>0</v>
      </c>
      <c r="Q206" s="35"/>
      <c r="R206" s="36" t="str">
        <f aca="false">IF(AF206&lt;0,0,IF($AD206=0,"Review",IF($H$3="US",(($H206-$I206-0.066667*($G206))/($G206*$M206)-($L206*$Q206))*$P206,(($H206-$I206-0.066667*($G206))/($G206*$M206)-($L206/8.696*$Q206))*$P206*37)))</f>
        <v>Review</v>
      </c>
      <c r="S206" s="37" t="str">
        <f aca="false">IF(R206="Review","",IF(R206=0,"",(SQRT(SUMSQ((5),(100*1.4/(H206-I206)),(100*IF($E$3="US",0.1,0.1*37)/R206)))/100)*R206))</f>
        <v/>
      </c>
      <c r="T206" s="38" t="str">
        <f aca="false">IF(R206="Review","",IF(R206=0,"",S206/R206))</f>
        <v/>
      </c>
      <c r="U206" s="39" t="n">
        <v>0.1814</v>
      </c>
      <c r="V206" s="40" t="n">
        <v>0.00096</v>
      </c>
      <c r="W206" s="41" t="e">
        <f aca="false">U206*G206</f>
        <v>#VALUE!</v>
      </c>
      <c r="X206" s="41" t="e">
        <f aca="false">EXP(-W206)</f>
        <v>#VALUE!</v>
      </c>
      <c r="Y206" s="41" t="e">
        <f aca="false">1-X206</f>
        <v>#VALUE!</v>
      </c>
      <c r="Z206" s="41" t="e">
        <f aca="false">1-(Y206/W206)</f>
        <v>#VALUE!</v>
      </c>
      <c r="AA206" s="41" t="e">
        <f aca="false">(R206*U206*V206)/Z206</f>
        <v>#VALUE!</v>
      </c>
      <c r="AB206" s="40" t="n">
        <v>0.01887</v>
      </c>
      <c r="AC206" s="42" t="s">
        <v>50</v>
      </c>
      <c r="AD206" s="43" t="b">
        <f aca="false">AND(NOT(ISBLANK(D206)),NOT(ISBLANK(F206)),NOT(ISBLANK(H206)),NOT(ISBLANK(I206)),NOT(ISBLANK(O206)),NOT(ISBLANK(Q206)),Q206&gt;=0,O206&gt;=0,H206&gt;=0,I206&gt;=0,G206&gt;0)</f>
        <v>0</v>
      </c>
      <c r="AE206" s="42" t="s">
        <v>51</v>
      </c>
      <c r="AF206" s="44" t="str">
        <f aca="false">IF($AD206=0,"Review",IF($H$3="US",(($H206-$I206-0.066667*($G206))/($G206*$M206)-($L206*$Q206))*$P206,(($H206-$I206-0.066667*($G206))/($G206*$M206)-($L206/8.696*$Q206))*$P206*37))</f>
        <v>Review</v>
      </c>
      <c r="AG206" s="45" t="str">
        <f aca="false">IF($AD206=0,"Review",IF($H$3="US",AA206/AB206*0.105*37,AA206/AB206))</f>
        <v>Review</v>
      </c>
      <c r="AH206" s="46" t="str">
        <f aca="false">IF($AD206=0,"",IF($H$3="US",AG206/60/60,AG206/24/60/60))</f>
        <v/>
      </c>
      <c r="AI206" s="47" t="str">
        <f aca="false">IF($AD206=0,"",IF($H$3="US",AA206/AB206*37/24/60/60,AA206/AB206/24/60/60))</f>
        <v/>
      </c>
      <c r="AJ206" s="48" t="str">
        <f aca="false">IF(AD206=0,"",IF(AF206=0,"",S206/R206))</f>
        <v/>
      </c>
      <c r="AK206" s="49" t="str">
        <f aca="false">IF(AD206=1,5%,"")</f>
        <v/>
      </c>
      <c r="AL206" s="49" t="str">
        <f aca="false">IF(AD206=1,(100*1.4)/(H206-I206)/100,"")</f>
        <v/>
      </c>
      <c r="AM206" s="49" t="str">
        <f aca="false">IF(AD206=1,IF(G206&gt;0,IF($H$3="US",0.1/AF206,(0.1*37)/AF206),0.1),"")</f>
        <v/>
      </c>
      <c r="AN206" s="49" t="str">
        <f aca="false">IF(AD206=1,SQRT(AK206*AK206+AL206*AL206+AM206*AM206),"")</f>
        <v/>
      </c>
      <c r="AO206" s="55"/>
    </row>
    <row r="207" customFormat="false" ht="19.35" hidden="false" customHeight="false" outlineLevel="0" collapsed="false">
      <c r="A207" s="26"/>
      <c r="B207" s="26"/>
      <c r="C207" s="27"/>
      <c r="D207" s="28"/>
      <c r="E207" s="27"/>
      <c r="F207" s="28"/>
      <c r="G207" s="29" t="str">
        <f aca="false">IF(OR(ISBLANK(C207),ISBLANK(D207),ISBLANK(E207),ISBLANK(F207)),"",(E207+F207)-(C207+D207))</f>
        <v/>
      </c>
      <c r="H207" s="30"/>
      <c r="I207" s="31"/>
      <c r="J207" s="32" t="n">
        <f aca="false">IF(N207="SST",0.314473,IF(N207="SLT",0.031243,IF(N207="LST",0.124228,IF(N207="LLT",0.010189,IF(N207="LST-OO",0.074671,IF(N207="LLT-OO",0.011965,IF(N207="LMT-OO",0.013497,IF(N207="HST",7.2954,IF(N207="HLT",0.60795)))))))))</f>
        <v>0</v>
      </c>
      <c r="K207" s="32" t="n">
        <f aca="false">IF(N207="SST",0.260619,IF(N207="SLT",0.02188,IF(N207="LST",0.040676,IF(N207="LLT",0.003372,IF(N207="LST-OO",0.037557,IF(N207="LLT-OO",0.002079,IF(N207="LMT-OO",0.012499,IF(N207="HST",0.004293,IF(N207="HLT",0.0003578)))))))))</f>
        <v>0</v>
      </c>
      <c r="L207" s="29" t="n">
        <f aca="false">IF(N207="SST",0.087,IF(N207="SLT",0.087,IF(N207="LST",0.12,IF(N207="LLT",0.12,IF(N207="LST-OO",0.12,IF(N207="LLT-OO",0.12,IF(N207="LMT-OO",0.12,IF(N207="HST",0.07,IF(N207="HLT",0.07)))))))))</f>
        <v>0</v>
      </c>
      <c r="M207" s="33" t="str">
        <f aca="false">IF(ISBLANK(N207),"",IF(N207="HST",J207+K207*((I207+H207)/2),IF(N207="HLT",J207+K207*((I207+H207)/2),J207+K207*LN((I207+H207)/2))))</f>
        <v/>
      </c>
      <c r="N207" s="31"/>
      <c r="O207" s="31"/>
      <c r="P207" s="34" t="n">
        <f aca="false">IF($H$3="US",IF(LEFT(N207,1)="S",IF(O207&lt;=4000,1,IF(O207&gt;4000,0.79+(6*O207/100000))),IF(LEFT(N207,1)="L",IF(O207&lt;=200,1,IF(O207&gt;200,1.005+(4.5526*O207/100000))),IF(LEFT(N207,1)="H",1))),IF($H$3="SI",IF(LEFT(N207,1)="S",IF(O207&lt;=1219.51,1,IF(O207&gt;1219.51,0.79+(6*(O207*3.28)/100000))),IF(LEFT(N207,1)="L",IF(O207&lt;=60.98,1,IF(O207&gt;60.98,1.005+(4.5526*(O207*3.28)/100000))),IF(LEFT(N207,1)="H",1)))))</f>
        <v>0</v>
      </c>
      <c r="Q207" s="35"/>
      <c r="R207" s="36" t="str">
        <f aca="false">IF(AF207&lt;0,0,IF($AD207=0,"Review",IF($H$3="US",(($H207-$I207-0.066667*($G207))/($G207*$M207)-($L207*$Q207))*$P207,(($H207-$I207-0.066667*($G207))/($G207*$M207)-($L207/8.696*$Q207))*$P207*37)))</f>
        <v>Review</v>
      </c>
      <c r="S207" s="37" t="str">
        <f aca="false">IF(R207="Review","",IF(R207=0,"",(SQRT(SUMSQ((5),(100*1.4/(H207-I207)),(100*IF($E$3="US",0.1,0.1*37)/R207)))/100)*R207))</f>
        <v/>
      </c>
      <c r="T207" s="38" t="str">
        <f aca="false">IF(R207="Review","",IF(R207=0,"",S207/R207))</f>
        <v/>
      </c>
      <c r="U207" s="39" t="n">
        <v>0.1814</v>
      </c>
      <c r="V207" s="40" t="n">
        <v>0.00096</v>
      </c>
      <c r="W207" s="41" t="e">
        <f aca="false">U207*G207</f>
        <v>#VALUE!</v>
      </c>
      <c r="X207" s="41" t="e">
        <f aca="false">EXP(-W207)</f>
        <v>#VALUE!</v>
      </c>
      <c r="Y207" s="41" t="e">
        <f aca="false">1-X207</f>
        <v>#VALUE!</v>
      </c>
      <c r="Z207" s="41" t="e">
        <f aca="false">1-(Y207/W207)</f>
        <v>#VALUE!</v>
      </c>
      <c r="AA207" s="41" t="e">
        <f aca="false">(R207*U207*V207)/Z207</f>
        <v>#VALUE!</v>
      </c>
      <c r="AB207" s="40" t="n">
        <v>0.01887</v>
      </c>
      <c r="AC207" s="42" t="s">
        <v>50</v>
      </c>
      <c r="AD207" s="43" t="b">
        <f aca="false">AND(NOT(ISBLANK(D207)),NOT(ISBLANK(F207)),NOT(ISBLANK(H207)),NOT(ISBLANK(I207)),NOT(ISBLANK(O207)),NOT(ISBLANK(Q207)),Q207&gt;=0,O207&gt;=0,H207&gt;=0,I207&gt;=0,G207&gt;0)</f>
        <v>0</v>
      </c>
      <c r="AE207" s="42" t="s">
        <v>51</v>
      </c>
      <c r="AF207" s="44" t="str">
        <f aca="false">IF($AD207=0,"Review",IF($H$3="US",(($H207-$I207-0.066667*($G207))/($G207*$M207)-($L207*$Q207))*$P207,(($H207-$I207-0.066667*($G207))/($G207*$M207)-($L207/8.696*$Q207))*$P207*37))</f>
        <v>Review</v>
      </c>
      <c r="AG207" s="45" t="str">
        <f aca="false">IF($AD207=0,"Review",IF($H$3="US",AA207/AB207*0.105*37,AA207/AB207))</f>
        <v>Review</v>
      </c>
      <c r="AH207" s="46" t="str">
        <f aca="false">IF($AD207=0,"",IF($H$3="US",AG207/60/60,AG207/24/60/60))</f>
        <v/>
      </c>
      <c r="AI207" s="47" t="str">
        <f aca="false">IF($AD207=0,"",IF($H$3="US",AA207/AB207*37/24/60/60,AA207/AB207/24/60/60))</f>
        <v/>
      </c>
      <c r="AJ207" s="48" t="str">
        <f aca="false">IF(AD207=0,"",IF(AF207=0,"",S207/R207))</f>
        <v/>
      </c>
      <c r="AK207" s="49" t="str">
        <f aca="false">IF(AD207=1,5%,"")</f>
        <v/>
      </c>
      <c r="AL207" s="49" t="str">
        <f aca="false">IF(AD207=1,(100*1.4)/(H207-I207)/100,"")</f>
        <v/>
      </c>
      <c r="AM207" s="49" t="str">
        <f aca="false">IF(AD207=1,IF(G207&gt;0,IF($H$3="US",0.1/AF207,(0.1*37)/AF207),0.1),"")</f>
        <v/>
      </c>
      <c r="AN207" s="49" t="str">
        <f aca="false">IF(AD207=1,SQRT(AK207*AK207+AL207*AL207+AM207*AM207),"")</f>
        <v/>
      </c>
      <c r="AO207" s="55"/>
    </row>
    <row r="208" customFormat="false" ht="19.35" hidden="false" customHeight="false" outlineLevel="0" collapsed="false">
      <c r="A208" s="26"/>
      <c r="B208" s="26"/>
      <c r="C208" s="27"/>
      <c r="D208" s="28"/>
      <c r="E208" s="27"/>
      <c r="F208" s="28"/>
      <c r="G208" s="29" t="str">
        <f aca="false">IF(OR(ISBLANK(C208),ISBLANK(D208),ISBLANK(E208),ISBLANK(F208)),"",(E208+F208)-(C208+D208))</f>
        <v/>
      </c>
      <c r="H208" s="30"/>
      <c r="I208" s="31"/>
      <c r="J208" s="32" t="n">
        <f aca="false">IF(N208="SST",0.314473,IF(N208="SLT",0.031243,IF(N208="LST",0.124228,IF(N208="LLT",0.010189,IF(N208="LST-OO",0.074671,IF(N208="LLT-OO",0.011965,IF(N208="LMT-OO",0.013497,IF(N208="HST",7.2954,IF(N208="HLT",0.60795)))))))))</f>
        <v>0</v>
      </c>
      <c r="K208" s="32" t="n">
        <f aca="false">IF(N208="SST",0.260619,IF(N208="SLT",0.02188,IF(N208="LST",0.040676,IF(N208="LLT",0.003372,IF(N208="LST-OO",0.037557,IF(N208="LLT-OO",0.002079,IF(N208="LMT-OO",0.012499,IF(N208="HST",0.004293,IF(N208="HLT",0.0003578)))))))))</f>
        <v>0</v>
      </c>
      <c r="L208" s="29" t="n">
        <f aca="false">IF(N208="SST",0.087,IF(N208="SLT",0.087,IF(N208="LST",0.12,IF(N208="LLT",0.12,IF(N208="LST-OO",0.12,IF(N208="LLT-OO",0.12,IF(N208="LMT-OO",0.12,IF(N208="HST",0.07,IF(N208="HLT",0.07)))))))))</f>
        <v>0</v>
      </c>
      <c r="M208" s="33" t="str">
        <f aca="false">IF(ISBLANK(N208),"",IF(N208="HST",J208+K208*((I208+H208)/2),IF(N208="HLT",J208+K208*((I208+H208)/2),J208+K208*LN((I208+H208)/2))))</f>
        <v/>
      </c>
      <c r="N208" s="31"/>
      <c r="O208" s="31"/>
      <c r="P208" s="34" t="n">
        <f aca="false">IF($H$3="US",IF(LEFT(N208,1)="S",IF(O208&lt;=4000,1,IF(O208&gt;4000,0.79+(6*O208/100000))),IF(LEFT(N208,1)="L",IF(O208&lt;=200,1,IF(O208&gt;200,1.005+(4.5526*O208/100000))),IF(LEFT(N208,1)="H",1))),IF($H$3="SI",IF(LEFT(N208,1)="S",IF(O208&lt;=1219.51,1,IF(O208&gt;1219.51,0.79+(6*(O208*3.28)/100000))),IF(LEFT(N208,1)="L",IF(O208&lt;=60.98,1,IF(O208&gt;60.98,1.005+(4.5526*(O208*3.28)/100000))),IF(LEFT(N208,1)="H",1)))))</f>
        <v>0</v>
      </c>
      <c r="Q208" s="35"/>
      <c r="R208" s="36" t="str">
        <f aca="false">IF(AF208&lt;0,0,IF($AD208=0,"Review",IF($H$3="US",(($H208-$I208-0.066667*($G208))/($G208*$M208)-($L208*$Q208))*$P208,(($H208-$I208-0.066667*($G208))/($G208*$M208)-($L208/8.696*$Q208))*$P208*37)))</f>
        <v>Review</v>
      </c>
      <c r="S208" s="37" t="str">
        <f aca="false">IF(R208="Review","",IF(R208=0,"",(SQRT(SUMSQ((5),(100*1.4/(H208-I208)),(100*IF($E$3="US",0.1,0.1*37)/R208)))/100)*R208))</f>
        <v/>
      </c>
      <c r="T208" s="38" t="str">
        <f aca="false">IF(R208="Review","",IF(R208=0,"",S208/R208))</f>
        <v/>
      </c>
      <c r="U208" s="39" t="n">
        <v>0.1814</v>
      </c>
      <c r="V208" s="40" t="n">
        <v>0.00096</v>
      </c>
      <c r="W208" s="41" t="e">
        <f aca="false">U208*G208</f>
        <v>#VALUE!</v>
      </c>
      <c r="X208" s="41" t="e">
        <f aca="false">EXP(-W208)</f>
        <v>#VALUE!</v>
      </c>
      <c r="Y208" s="41" t="e">
        <f aca="false">1-X208</f>
        <v>#VALUE!</v>
      </c>
      <c r="Z208" s="41" t="e">
        <f aca="false">1-(Y208/W208)</f>
        <v>#VALUE!</v>
      </c>
      <c r="AA208" s="41" t="e">
        <f aca="false">(R208*U208*V208)/Z208</f>
        <v>#VALUE!</v>
      </c>
      <c r="AB208" s="40" t="n">
        <v>0.01887</v>
      </c>
      <c r="AC208" s="42" t="s">
        <v>50</v>
      </c>
      <c r="AD208" s="43" t="b">
        <f aca="false">AND(NOT(ISBLANK(D208)),NOT(ISBLANK(F208)),NOT(ISBLANK(H208)),NOT(ISBLANK(I208)),NOT(ISBLANK(O208)),NOT(ISBLANK(Q208)),Q208&gt;=0,O208&gt;=0,H208&gt;=0,I208&gt;=0,G208&gt;0)</f>
        <v>0</v>
      </c>
      <c r="AE208" s="42" t="s">
        <v>51</v>
      </c>
      <c r="AF208" s="44" t="str">
        <f aca="false">IF($AD208=0,"Review",IF($H$3="US",(($H208-$I208-0.066667*($G208))/($G208*$M208)-($L208*$Q208))*$P208,(($H208-$I208-0.066667*($G208))/($G208*$M208)-($L208/8.696*$Q208))*$P208*37))</f>
        <v>Review</v>
      </c>
      <c r="AG208" s="45" t="str">
        <f aca="false">IF($AD208=0,"Review",IF($H$3="US",AA208/AB208*0.105*37,AA208/AB208))</f>
        <v>Review</v>
      </c>
      <c r="AH208" s="46" t="str">
        <f aca="false">IF($AD208=0,"",IF($H$3="US",AG208/60/60,AG208/24/60/60))</f>
        <v/>
      </c>
      <c r="AI208" s="47" t="str">
        <f aca="false">IF($AD208=0,"",IF($H$3="US",AA208/AB208*37/24/60/60,AA208/AB208/24/60/60))</f>
        <v/>
      </c>
      <c r="AJ208" s="48" t="str">
        <f aca="false">IF(AD208=0,"",IF(AF208=0,"",S208/R208))</f>
        <v/>
      </c>
      <c r="AK208" s="49" t="str">
        <f aca="false">IF(AD208=1,5%,"")</f>
        <v/>
      </c>
      <c r="AL208" s="49" t="str">
        <f aca="false">IF(AD208=1,(100*1.4)/(H208-I208)/100,"")</f>
        <v/>
      </c>
      <c r="AM208" s="49" t="str">
        <f aca="false">IF(AD208=1,IF(G208&gt;0,IF($H$3="US",0.1/AF208,(0.1*37)/AF208),0.1),"")</f>
        <v/>
      </c>
      <c r="AN208" s="49" t="str">
        <f aca="false">IF(AD208=1,SQRT(AK208*AK208+AL208*AL208+AM208*AM208),"")</f>
        <v/>
      </c>
      <c r="AO208" s="55"/>
    </row>
    <row r="209" customFormat="false" ht="19.35" hidden="false" customHeight="false" outlineLevel="0" collapsed="false">
      <c r="A209" s="26"/>
      <c r="B209" s="26"/>
      <c r="C209" s="27"/>
      <c r="D209" s="28"/>
      <c r="E209" s="27"/>
      <c r="F209" s="28"/>
      <c r="G209" s="29" t="str">
        <f aca="false">IF(OR(ISBLANK(C209),ISBLANK(D209),ISBLANK(E209),ISBLANK(F209)),"",(E209+F209)-(C209+D209))</f>
        <v/>
      </c>
      <c r="H209" s="30"/>
      <c r="I209" s="31"/>
      <c r="J209" s="32" t="n">
        <f aca="false">IF(N209="SST",0.314473,IF(N209="SLT",0.031243,IF(N209="LST",0.124228,IF(N209="LLT",0.010189,IF(N209="LST-OO",0.074671,IF(N209="LLT-OO",0.011965,IF(N209="LMT-OO",0.013497,IF(N209="HST",7.2954,IF(N209="HLT",0.60795)))))))))</f>
        <v>0</v>
      </c>
      <c r="K209" s="32" t="n">
        <f aca="false">IF(N209="SST",0.260619,IF(N209="SLT",0.02188,IF(N209="LST",0.040676,IF(N209="LLT",0.003372,IF(N209="LST-OO",0.037557,IF(N209="LLT-OO",0.002079,IF(N209="LMT-OO",0.012499,IF(N209="HST",0.004293,IF(N209="HLT",0.0003578)))))))))</f>
        <v>0</v>
      </c>
      <c r="L209" s="29" t="n">
        <f aca="false">IF(N209="SST",0.087,IF(N209="SLT",0.087,IF(N209="LST",0.12,IF(N209="LLT",0.12,IF(N209="LST-OO",0.12,IF(N209="LLT-OO",0.12,IF(N209="LMT-OO",0.12,IF(N209="HST",0.07,IF(N209="HLT",0.07)))))))))</f>
        <v>0</v>
      </c>
      <c r="M209" s="33" t="str">
        <f aca="false">IF(ISBLANK(N209),"",IF(N209="HST",J209+K209*((I209+H209)/2),IF(N209="HLT",J209+K209*((I209+H209)/2),J209+K209*LN((I209+H209)/2))))</f>
        <v/>
      </c>
      <c r="N209" s="31"/>
      <c r="O209" s="31"/>
      <c r="P209" s="34" t="n">
        <f aca="false">IF($H$3="US",IF(LEFT(N209,1)="S",IF(O209&lt;=4000,1,IF(O209&gt;4000,0.79+(6*O209/100000))),IF(LEFT(N209,1)="L",IF(O209&lt;=200,1,IF(O209&gt;200,1.005+(4.5526*O209/100000))),IF(LEFT(N209,1)="H",1))),IF($H$3="SI",IF(LEFT(N209,1)="S",IF(O209&lt;=1219.51,1,IF(O209&gt;1219.51,0.79+(6*(O209*3.28)/100000))),IF(LEFT(N209,1)="L",IF(O209&lt;=60.98,1,IF(O209&gt;60.98,1.005+(4.5526*(O209*3.28)/100000))),IF(LEFT(N209,1)="H",1)))))</f>
        <v>0</v>
      </c>
      <c r="Q209" s="35"/>
      <c r="R209" s="36" t="str">
        <f aca="false">IF(AF209&lt;0,0,IF($AD209=0,"Review",IF($H$3="US",(($H209-$I209-0.066667*($G209))/($G209*$M209)-($L209*$Q209))*$P209,(($H209-$I209-0.066667*($G209))/($G209*$M209)-($L209/8.696*$Q209))*$P209*37)))</f>
        <v>Review</v>
      </c>
      <c r="S209" s="37" t="str">
        <f aca="false">IF(R209="Review","",IF(R209=0,"",(SQRT(SUMSQ((5),(100*1.4/(H209-I209)),(100*IF($E$3="US",0.1,0.1*37)/R209)))/100)*R209))</f>
        <v/>
      </c>
      <c r="T209" s="38" t="str">
        <f aca="false">IF(R209="Review","",IF(R209=0,"",S209/R209))</f>
        <v/>
      </c>
      <c r="U209" s="39" t="n">
        <v>0.1814</v>
      </c>
      <c r="V209" s="40" t="n">
        <v>0.00096</v>
      </c>
      <c r="W209" s="41" t="e">
        <f aca="false">U209*G209</f>
        <v>#VALUE!</v>
      </c>
      <c r="X209" s="41" t="e">
        <f aca="false">EXP(-W209)</f>
        <v>#VALUE!</v>
      </c>
      <c r="Y209" s="41" t="e">
        <f aca="false">1-X209</f>
        <v>#VALUE!</v>
      </c>
      <c r="Z209" s="41" t="e">
        <f aca="false">1-(Y209/W209)</f>
        <v>#VALUE!</v>
      </c>
      <c r="AA209" s="41" t="e">
        <f aca="false">(R209*U209*V209)/Z209</f>
        <v>#VALUE!</v>
      </c>
      <c r="AB209" s="40" t="n">
        <v>0.01887</v>
      </c>
      <c r="AC209" s="42" t="s">
        <v>50</v>
      </c>
      <c r="AD209" s="43" t="b">
        <f aca="false">AND(NOT(ISBLANK(D209)),NOT(ISBLANK(F209)),NOT(ISBLANK(H209)),NOT(ISBLANK(I209)),NOT(ISBLANK(O209)),NOT(ISBLANK(Q209)),Q209&gt;=0,O209&gt;=0,H209&gt;=0,I209&gt;=0,G209&gt;0)</f>
        <v>0</v>
      </c>
      <c r="AE209" s="42" t="s">
        <v>51</v>
      </c>
      <c r="AF209" s="44" t="str">
        <f aca="false">IF($AD209=0,"Review",IF($H$3="US",(($H209-$I209-0.066667*($G209))/($G209*$M209)-($L209*$Q209))*$P209,(($H209-$I209-0.066667*($G209))/($G209*$M209)-($L209/8.696*$Q209))*$P209*37))</f>
        <v>Review</v>
      </c>
      <c r="AG209" s="45" t="str">
        <f aca="false">IF($AD209=0,"Review",IF($H$3="US",AA209/AB209*0.105*37,AA209/AB209))</f>
        <v>Review</v>
      </c>
      <c r="AH209" s="46" t="str">
        <f aca="false">IF($AD209=0,"",IF($H$3="US",AG209/60/60,AG209/24/60/60))</f>
        <v/>
      </c>
      <c r="AI209" s="47" t="str">
        <f aca="false">IF($AD209=0,"",IF($H$3="US",AA209/AB209*37/24/60/60,AA209/AB209/24/60/60))</f>
        <v/>
      </c>
      <c r="AJ209" s="48" t="str">
        <f aca="false">IF(AD209=0,"",IF(AF209=0,"",S209/R209))</f>
        <v/>
      </c>
      <c r="AK209" s="49" t="str">
        <f aca="false">IF(AD209=1,5%,"")</f>
        <v/>
      </c>
      <c r="AL209" s="49" t="str">
        <f aca="false">IF(AD209=1,(100*1.4)/(H209-I209)/100,"")</f>
        <v/>
      </c>
      <c r="AM209" s="49" t="str">
        <f aca="false">IF(AD209=1,IF(G209&gt;0,IF($H$3="US",0.1/AF209,(0.1*37)/AF209),0.1),"")</f>
        <v/>
      </c>
      <c r="AN209" s="49" t="str">
        <f aca="false">IF(AD209=1,SQRT(AK209*AK209+AL209*AL209+AM209*AM209),"")</f>
        <v/>
      </c>
      <c r="AO209" s="55"/>
    </row>
    <row r="210" customFormat="false" ht="19.35" hidden="false" customHeight="false" outlineLevel="0" collapsed="false">
      <c r="A210" s="26"/>
      <c r="B210" s="26"/>
      <c r="C210" s="27"/>
      <c r="D210" s="28"/>
      <c r="E210" s="27"/>
      <c r="F210" s="28"/>
      <c r="G210" s="29" t="str">
        <f aca="false">IF(OR(ISBLANK(C210),ISBLANK(D210),ISBLANK(E210),ISBLANK(F210)),"",(E210+F210)-(C210+D210))</f>
        <v/>
      </c>
      <c r="H210" s="30"/>
      <c r="I210" s="31"/>
      <c r="J210" s="32" t="n">
        <f aca="false">IF(N210="SST",0.314473,IF(N210="SLT",0.031243,IF(N210="LST",0.124228,IF(N210="LLT",0.010189,IF(N210="LST-OO",0.074671,IF(N210="LLT-OO",0.011965,IF(N210="LMT-OO",0.013497,IF(N210="HST",7.2954,IF(N210="HLT",0.60795)))))))))</f>
        <v>0</v>
      </c>
      <c r="K210" s="32" t="n">
        <f aca="false">IF(N210="SST",0.260619,IF(N210="SLT",0.02188,IF(N210="LST",0.040676,IF(N210="LLT",0.003372,IF(N210="LST-OO",0.037557,IF(N210="LLT-OO",0.002079,IF(N210="LMT-OO",0.012499,IF(N210="HST",0.004293,IF(N210="HLT",0.0003578)))))))))</f>
        <v>0</v>
      </c>
      <c r="L210" s="29" t="n">
        <f aca="false">IF(N210="SST",0.087,IF(N210="SLT",0.087,IF(N210="LST",0.12,IF(N210="LLT",0.12,IF(N210="LST-OO",0.12,IF(N210="LLT-OO",0.12,IF(N210="LMT-OO",0.12,IF(N210="HST",0.07,IF(N210="HLT",0.07)))))))))</f>
        <v>0</v>
      </c>
      <c r="M210" s="33" t="str">
        <f aca="false">IF(ISBLANK(N210),"",IF(N210="HST",J210+K210*((I210+H210)/2),IF(N210="HLT",J210+K210*((I210+H210)/2),J210+K210*LN((I210+H210)/2))))</f>
        <v/>
      </c>
      <c r="N210" s="31"/>
      <c r="O210" s="31"/>
      <c r="P210" s="34" t="n">
        <f aca="false">IF($H$3="US",IF(LEFT(N210,1)="S",IF(O210&lt;=4000,1,IF(O210&gt;4000,0.79+(6*O210/100000))),IF(LEFT(N210,1)="L",IF(O210&lt;=200,1,IF(O210&gt;200,1.005+(4.5526*O210/100000))),IF(LEFT(N210,1)="H",1))),IF($H$3="SI",IF(LEFT(N210,1)="S",IF(O210&lt;=1219.51,1,IF(O210&gt;1219.51,0.79+(6*(O210*3.28)/100000))),IF(LEFT(N210,1)="L",IF(O210&lt;=60.98,1,IF(O210&gt;60.98,1.005+(4.5526*(O210*3.28)/100000))),IF(LEFT(N210,1)="H",1)))))</f>
        <v>0</v>
      </c>
      <c r="Q210" s="35"/>
      <c r="R210" s="36" t="str">
        <f aca="false">IF(AF210&lt;0,0,IF($AD210=0,"Review",IF($H$3="US",(($H210-$I210-0.066667*($G210))/($G210*$M210)-($L210*$Q210))*$P210,(($H210-$I210-0.066667*($G210))/($G210*$M210)-($L210/8.696*$Q210))*$P210*37)))</f>
        <v>Review</v>
      </c>
      <c r="S210" s="37" t="str">
        <f aca="false">IF(R210="Review","",IF(R210=0,"",(SQRT(SUMSQ((5),(100*1.4/(H210-I210)),(100*IF($E$3="US",0.1,0.1*37)/R210)))/100)*R210))</f>
        <v/>
      </c>
      <c r="T210" s="38" t="str">
        <f aca="false">IF(R210="Review","",IF(R210=0,"",S210/R210))</f>
        <v/>
      </c>
      <c r="U210" s="39" t="n">
        <v>0.1814</v>
      </c>
      <c r="V210" s="40" t="n">
        <v>0.00096</v>
      </c>
      <c r="W210" s="41" t="e">
        <f aca="false">U210*G210</f>
        <v>#VALUE!</v>
      </c>
      <c r="X210" s="41" t="e">
        <f aca="false">EXP(-W210)</f>
        <v>#VALUE!</v>
      </c>
      <c r="Y210" s="41" t="e">
        <f aca="false">1-X210</f>
        <v>#VALUE!</v>
      </c>
      <c r="Z210" s="41" t="e">
        <f aca="false">1-(Y210/W210)</f>
        <v>#VALUE!</v>
      </c>
      <c r="AA210" s="41" t="e">
        <f aca="false">(R210*U210*V210)/Z210</f>
        <v>#VALUE!</v>
      </c>
      <c r="AB210" s="40" t="n">
        <v>0.01887</v>
      </c>
      <c r="AC210" s="42" t="s">
        <v>50</v>
      </c>
      <c r="AD210" s="43" t="b">
        <f aca="false">AND(NOT(ISBLANK(D210)),NOT(ISBLANK(F210)),NOT(ISBLANK(H210)),NOT(ISBLANK(I210)),NOT(ISBLANK(O210)),NOT(ISBLANK(Q210)),Q210&gt;=0,O210&gt;=0,H210&gt;=0,I210&gt;=0,G210&gt;0)</f>
        <v>0</v>
      </c>
      <c r="AE210" s="42" t="s">
        <v>51</v>
      </c>
      <c r="AF210" s="44" t="str">
        <f aca="false">IF($AD210=0,"Review",IF($H$3="US",(($H210-$I210-0.066667*($G210))/($G210*$M210)-($L210*$Q210))*$P210,(($H210-$I210-0.066667*($G210))/($G210*$M210)-($L210/8.696*$Q210))*$P210*37))</f>
        <v>Review</v>
      </c>
      <c r="AG210" s="45" t="str">
        <f aca="false">IF($AD210=0,"Review",IF($H$3="US",AA210/AB210*0.105*37,AA210/AB210))</f>
        <v>Review</v>
      </c>
      <c r="AH210" s="46" t="str">
        <f aca="false">IF($AD210=0,"",IF($H$3="US",AG210/60/60,AG210/24/60/60))</f>
        <v/>
      </c>
      <c r="AI210" s="47" t="str">
        <f aca="false">IF($AD210=0,"",IF($H$3="US",AA210/AB210*37/24/60/60,AA210/AB210/24/60/60))</f>
        <v/>
      </c>
      <c r="AJ210" s="48" t="str">
        <f aca="false">IF(AD210=0,"",IF(AF210=0,"",S210/R210))</f>
        <v/>
      </c>
      <c r="AK210" s="49" t="str">
        <f aca="false">IF(AD210=1,5%,"")</f>
        <v/>
      </c>
      <c r="AL210" s="49" t="str">
        <f aca="false">IF(AD210=1,(100*1.4)/(H210-I210)/100,"")</f>
        <v/>
      </c>
      <c r="AM210" s="49" t="str">
        <f aca="false">IF(AD210=1,IF(G210&gt;0,IF($H$3="US",0.1/AF210,(0.1*37)/AF210),0.1),"")</f>
        <v/>
      </c>
      <c r="AN210" s="49" t="str">
        <f aca="false">IF(AD210=1,SQRT(AK210*AK210+AL210*AL210+AM210*AM210),"")</f>
        <v/>
      </c>
      <c r="AO210" s="55"/>
    </row>
    <row r="211" customFormat="false" ht="19.35" hidden="false" customHeight="false" outlineLevel="0" collapsed="false">
      <c r="A211" s="26"/>
      <c r="B211" s="26"/>
      <c r="C211" s="27"/>
      <c r="D211" s="28"/>
      <c r="E211" s="27"/>
      <c r="F211" s="28"/>
      <c r="G211" s="29" t="str">
        <f aca="false">IF(OR(ISBLANK(C211),ISBLANK(D211),ISBLANK(E211),ISBLANK(F211)),"",(E211+F211)-(C211+D211))</f>
        <v/>
      </c>
      <c r="H211" s="30"/>
      <c r="I211" s="31"/>
      <c r="J211" s="32" t="n">
        <f aca="false">IF(N211="SST",0.314473,IF(N211="SLT",0.031243,IF(N211="LST",0.124228,IF(N211="LLT",0.010189,IF(N211="LST-OO",0.074671,IF(N211="LLT-OO",0.011965,IF(N211="LMT-OO",0.013497,IF(N211="HST",7.2954,IF(N211="HLT",0.60795)))))))))</f>
        <v>0</v>
      </c>
      <c r="K211" s="32" t="n">
        <f aca="false">IF(N211="SST",0.260619,IF(N211="SLT",0.02188,IF(N211="LST",0.040676,IF(N211="LLT",0.003372,IF(N211="LST-OO",0.037557,IF(N211="LLT-OO",0.002079,IF(N211="LMT-OO",0.012499,IF(N211="HST",0.004293,IF(N211="HLT",0.0003578)))))))))</f>
        <v>0</v>
      </c>
      <c r="L211" s="29" t="n">
        <f aca="false">IF(N211="SST",0.087,IF(N211="SLT",0.087,IF(N211="LST",0.12,IF(N211="LLT",0.12,IF(N211="LST-OO",0.12,IF(N211="LLT-OO",0.12,IF(N211="LMT-OO",0.12,IF(N211="HST",0.07,IF(N211="HLT",0.07)))))))))</f>
        <v>0</v>
      </c>
      <c r="M211" s="33" t="str">
        <f aca="false">IF(ISBLANK(N211),"",IF(N211="HST",J211+K211*((I211+H211)/2),IF(N211="HLT",J211+K211*((I211+H211)/2),J211+K211*LN((I211+H211)/2))))</f>
        <v/>
      </c>
      <c r="N211" s="31"/>
      <c r="O211" s="31"/>
      <c r="P211" s="34" t="n">
        <f aca="false">IF($H$3="US",IF(LEFT(N211,1)="S",IF(O211&lt;=4000,1,IF(O211&gt;4000,0.79+(6*O211/100000))),IF(LEFT(N211,1)="L",IF(O211&lt;=200,1,IF(O211&gt;200,1.005+(4.5526*O211/100000))),IF(LEFT(N211,1)="H",1))),IF($H$3="SI",IF(LEFT(N211,1)="S",IF(O211&lt;=1219.51,1,IF(O211&gt;1219.51,0.79+(6*(O211*3.28)/100000))),IF(LEFT(N211,1)="L",IF(O211&lt;=60.98,1,IF(O211&gt;60.98,1.005+(4.5526*(O211*3.28)/100000))),IF(LEFT(N211,1)="H",1)))))</f>
        <v>0</v>
      </c>
      <c r="Q211" s="35"/>
      <c r="R211" s="36" t="str">
        <f aca="false">IF(AF211&lt;0,0,IF($AD211=0,"Review",IF($H$3="US",(($H211-$I211-0.066667*($G211))/($G211*$M211)-($L211*$Q211))*$P211,(($H211-$I211-0.066667*($G211))/($G211*$M211)-($L211/8.696*$Q211))*$P211*37)))</f>
        <v>Review</v>
      </c>
      <c r="S211" s="37" t="str">
        <f aca="false">IF(R211="Review","",IF(R211=0,"",(SQRT(SUMSQ((5),(100*1.4/(H211-I211)),(100*IF($E$3="US",0.1,0.1*37)/R211)))/100)*R211))</f>
        <v/>
      </c>
      <c r="T211" s="38" t="str">
        <f aca="false">IF(R211="Review","",IF(R211=0,"",S211/R211))</f>
        <v/>
      </c>
      <c r="U211" s="39" t="n">
        <v>0.1814</v>
      </c>
      <c r="V211" s="40" t="n">
        <v>0.00096</v>
      </c>
      <c r="W211" s="41" t="e">
        <f aca="false">U211*G211</f>
        <v>#VALUE!</v>
      </c>
      <c r="X211" s="41" t="e">
        <f aca="false">EXP(-W211)</f>
        <v>#VALUE!</v>
      </c>
      <c r="Y211" s="41" t="e">
        <f aca="false">1-X211</f>
        <v>#VALUE!</v>
      </c>
      <c r="Z211" s="41" t="e">
        <f aca="false">1-(Y211/W211)</f>
        <v>#VALUE!</v>
      </c>
      <c r="AA211" s="41" t="e">
        <f aca="false">(R211*U211*V211)/Z211</f>
        <v>#VALUE!</v>
      </c>
      <c r="AB211" s="40" t="n">
        <v>0.01887</v>
      </c>
      <c r="AC211" s="42" t="s">
        <v>50</v>
      </c>
      <c r="AD211" s="43" t="b">
        <f aca="false">AND(NOT(ISBLANK(D211)),NOT(ISBLANK(F211)),NOT(ISBLANK(H211)),NOT(ISBLANK(I211)),NOT(ISBLANK(O211)),NOT(ISBLANK(Q211)),Q211&gt;=0,O211&gt;=0,H211&gt;=0,I211&gt;=0,G211&gt;0)</f>
        <v>0</v>
      </c>
      <c r="AE211" s="42" t="s">
        <v>51</v>
      </c>
      <c r="AF211" s="44" t="str">
        <f aca="false">IF($AD211=0,"Review",IF($H$3="US",(($H211-$I211-0.066667*($G211))/($G211*$M211)-($L211*$Q211))*$P211,(($H211-$I211-0.066667*($G211))/($G211*$M211)-($L211/8.696*$Q211))*$P211*37))</f>
        <v>Review</v>
      </c>
      <c r="AG211" s="45" t="str">
        <f aca="false">IF($AD211=0,"Review",IF($H$3="US",AA211/AB211*0.105*37,AA211/AB211))</f>
        <v>Review</v>
      </c>
      <c r="AH211" s="46" t="str">
        <f aca="false">IF($AD211=0,"",IF($H$3="US",AG211/60/60,AG211/24/60/60))</f>
        <v/>
      </c>
      <c r="AI211" s="47" t="str">
        <f aca="false">IF($AD211=0,"",IF($H$3="US",AA211/AB211*37/24/60/60,AA211/AB211/24/60/60))</f>
        <v/>
      </c>
      <c r="AJ211" s="48" t="str">
        <f aca="false">IF(AD211=0,"",IF(AF211=0,"",S211/R211))</f>
        <v/>
      </c>
      <c r="AK211" s="49" t="str">
        <f aca="false">IF(AD211=1,5%,"")</f>
        <v/>
      </c>
      <c r="AL211" s="49" t="str">
        <f aca="false">IF(AD211=1,(100*1.4)/(H211-I211)/100,"")</f>
        <v/>
      </c>
      <c r="AM211" s="49" t="str">
        <f aca="false">IF(AD211=1,IF(G211&gt;0,IF($H$3="US",0.1/AF211,(0.1*37)/AF211),0.1),"")</f>
        <v/>
      </c>
      <c r="AN211" s="49" t="str">
        <f aca="false">IF(AD211=1,SQRT(AK211*AK211+AL211*AL211+AM211*AM211),"")</f>
        <v/>
      </c>
      <c r="AO211" s="55"/>
    </row>
    <row r="212" customFormat="false" ht="19.35" hidden="false" customHeight="false" outlineLevel="0" collapsed="false">
      <c r="A212" s="26"/>
      <c r="B212" s="26"/>
      <c r="C212" s="27"/>
      <c r="D212" s="28"/>
      <c r="E212" s="27"/>
      <c r="F212" s="28"/>
      <c r="G212" s="29" t="str">
        <f aca="false">IF(OR(ISBLANK(C212),ISBLANK(D212),ISBLANK(E212),ISBLANK(F212)),"",(E212+F212)-(C212+D212))</f>
        <v/>
      </c>
      <c r="H212" s="30"/>
      <c r="I212" s="31"/>
      <c r="J212" s="32" t="n">
        <f aca="false">IF(N212="SST",0.314473,IF(N212="SLT",0.031243,IF(N212="LST",0.124228,IF(N212="LLT",0.010189,IF(N212="LST-OO",0.074671,IF(N212="LLT-OO",0.011965,IF(N212="LMT-OO",0.013497,IF(N212="HST",7.2954,IF(N212="HLT",0.60795)))))))))</f>
        <v>0</v>
      </c>
      <c r="K212" s="32" t="n">
        <f aca="false">IF(N212="SST",0.260619,IF(N212="SLT",0.02188,IF(N212="LST",0.040676,IF(N212="LLT",0.003372,IF(N212="LST-OO",0.037557,IF(N212="LLT-OO",0.002079,IF(N212="LMT-OO",0.012499,IF(N212="HST",0.004293,IF(N212="HLT",0.0003578)))))))))</f>
        <v>0</v>
      </c>
      <c r="L212" s="29" t="n">
        <f aca="false">IF(N212="SST",0.087,IF(N212="SLT",0.087,IF(N212="LST",0.12,IF(N212="LLT",0.12,IF(N212="LST-OO",0.12,IF(N212="LLT-OO",0.12,IF(N212="LMT-OO",0.12,IF(N212="HST",0.07,IF(N212="HLT",0.07)))))))))</f>
        <v>0</v>
      </c>
      <c r="M212" s="33" t="str">
        <f aca="false">IF(ISBLANK(N212),"",IF(N212="HST",J212+K212*((I212+H212)/2),IF(N212="HLT",J212+K212*((I212+H212)/2),J212+K212*LN((I212+H212)/2))))</f>
        <v/>
      </c>
      <c r="N212" s="31"/>
      <c r="O212" s="31"/>
      <c r="P212" s="34" t="n">
        <f aca="false">IF($H$3="US",IF(LEFT(N212,1)="S",IF(O212&lt;=4000,1,IF(O212&gt;4000,0.79+(6*O212/100000))),IF(LEFT(N212,1)="L",IF(O212&lt;=200,1,IF(O212&gt;200,1.005+(4.5526*O212/100000))),IF(LEFT(N212,1)="H",1))),IF($H$3="SI",IF(LEFT(N212,1)="S",IF(O212&lt;=1219.51,1,IF(O212&gt;1219.51,0.79+(6*(O212*3.28)/100000))),IF(LEFT(N212,1)="L",IF(O212&lt;=60.98,1,IF(O212&gt;60.98,1.005+(4.5526*(O212*3.28)/100000))),IF(LEFT(N212,1)="H",1)))))</f>
        <v>0</v>
      </c>
      <c r="Q212" s="35"/>
      <c r="R212" s="36" t="str">
        <f aca="false">IF(AF212&lt;0,0,IF($AD212=0,"Review",IF($H$3="US",(($H212-$I212-0.066667*($G212))/($G212*$M212)-($L212*$Q212))*$P212,(($H212-$I212-0.066667*($G212))/($G212*$M212)-($L212/8.696*$Q212))*$P212*37)))</f>
        <v>Review</v>
      </c>
      <c r="S212" s="37" t="str">
        <f aca="false">IF(R212="Review","",IF(R212=0,"",(SQRT(SUMSQ((5),(100*1.4/(H212-I212)),(100*IF($E$3="US",0.1,0.1*37)/R212)))/100)*R212))</f>
        <v/>
      </c>
      <c r="T212" s="38" t="str">
        <f aca="false">IF(R212="Review","",IF(R212=0,"",S212/R212))</f>
        <v/>
      </c>
      <c r="U212" s="39" t="n">
        <v>0.1814</v>
      </c>
      <c r="V212" s="40" t="n">
        <v>0.00096</v>
      </c>
      <c r="W212" s="41" t="e">
        <f aca="false">U212*G212</f>
        <v>#VALUE!</v>
      </c>
      <c r="X212" s="41" t="e">
        <f aca="false">EXP(-W212)</f>
        <v>#VALUE!</v>
      </c>
      <c r="Y212" s="41" t="e">
        <f aca="false">1-X212</f>
        <v>#VALUE!</v>
      </c>
      <c r="Z212" s="41" t="e">
        <f aca="false">1-(Y212/W212)</f>
        <v>#VALUE!</v>
      </c>
      <c r="AA212" s="41" t="e">
        <f aca="false">(R212*U212*V212)/Z212</f>
        <v>#VALUE!</v>
      </c>
      <c r="AB212" s="40" t="n">
        <v>0.01887</v>
      </c>
      <c r="AC212" s="42" t="s">
        <v>50</v>
      </c>
      <c r="AD212" s="43" t="b">
        <f aca="false">AND(NOT(ISBLANK(D212)),NOT(ISBLANK(F212)),NOT(ISBLANK(H212)),NOT(ISBLANK(I212)),NOT(ISBLANK(O212)),NOT(ISBLANK(Q212)),Q212&gt;=0,O212&gt;=0,H212&gt;=0,I212&gt;=0,G212&gt;0)</f>
        <v>0</v>
      </c>
      <c r="AE212" s="42" t="s">
        <v>51</v>
      </c>
      <c r="AF212" s="44" t="str">
        <f aca="false">IF($AD212=0,"Review",IF($H$3="US",(($H212-$I212-0.066667*($G212))/($G212*$M212)-($L212*$Q212))*$P212,(($H212-$I212-0.066667*($G212))/($G212*$M212)-($L212/8.696*$Q212))*$P212*37))</f>
        <v>Review</v>
      </c>
      <c r="AG212" s="45" t="str">
        <f aca="false">IF($AD212=0,"Review",IF($H$3="US",AA212/AB212*0.105*37,AA212/AB212))</f>
        <v>Review</v>
      </c>
      <c r="AH212" s="46" t="str">
        <f aca="false">IF($AD212=0,"",IF($H$3="US",AG212/60/60,AG212/24/60/60))</f>
        <v/>
      </c>
      <c r="AI212" s="47" t="str">
        <f aca="false">IF($AD212=0,"",IF($H$3="US",AA212/AB212*37/24/60/60,AA212/AB212/24/60/60))</f>
        <v/>
      </c>
      <c r="AJ212" s="48" t="str">
        <f aca="false">IF(AD212=0,"",IF(AF212=0,"",S212/R212))</f>
        <v/>
      </c>
      <c r="AK212" s="49" t="str">
        <f aca="false">IF(AD212=1,5%,"")</f>
        <v/>
      </c>
      <c r="AL212" s="49" t="str">
        <f aca="false">IF(AD212=1,(100*1.4)/(H212-I212)/100,"")</f>
        <v/>
      </c>
      <c r="AM212" s="49" t="str">
        <f aca="false">IF(AD212=1,IF(G212&gt;0,IF($H$3="US",0.1/AF212,(0.1*37)/AF212),0.1),"")</f>
        <v/>
      </c>
      <c r="AN212" s="49" t="str">
        <f aca="false">IF(AD212=1,SQRT(AK212*AK212+AL212*AL212+AM212*AM212),"")</f>
        <v/>
      </c>
      <c r="AO212" s="55"/>
    </row>
    <row r="213" customFormat="false" ht="19.35" hidden="false" customHeight="false" outlineLevel="0" collapsed="false">
      <c r="A213" s="26"/>
      <c r="B213" s="26"/>
      <c r="C213" s="27"/>
      <c r="D213" s="28"/>
      <c r="E213" s="27"/>
      <c r="F213" s="28"/>
      <c r="G213" s="29" t="str">
        <f aca="false">IF(OR(ISBLANK(C213),ISBLANK(D213),ISBLANK(E213),ISBLANK(F213)),"",(E213+F213)-(C213+D213))</f>
        <v/>
      </c>
      <c r="H213" s="30"/>
      <c r="I213" s="31"/>
      <c r="J213" s="32" t="n">
        <f aca="false">IF(N213="SST",0.314473,IF(N213="SLT",0.031243,IF(N213="LST",0.124228,IF(N213="LLT",0.010189,IF(N213="LST-OO",0.074671,IF(N213="LLT-OO",0.011965,IF(N213="LMT-OO",0.013497,IF(N213="HST",7.2954,IF(N213="HLT",0.60795)))))))))</f>
        <v>0</v>
      </c>
      <c r="K213" s="32" t="n">
        <f aca="false">IF(N213="SST",0.260619,IF(N213="SLT",0.02188,IF(N213="LST",0.040676,IF(N213="LLT",0.003372,IF(N213="LST-OO",0.037557,IF(N213="LLT-OO",0.002079,IF(N213="LMT-OO",0.012499,IF(N213="HST",0.004293,IF(N213="HLT",0.0003578)))))))))</f>
        <v>0</v>
      </c>
      <c r="L213" s="29" t="n">
        <f aca="false">IF(N213="SST",0.087,IF(N213="SLT",0.087,IF(N213="LST",0.12,IF(N213="LLT",0.12,IF(N213="LST-OO",0.12,IF(N213="LLT-OO",0.12,IF(N213="LMT-OO",0.12,IF(N213="HST",0.07,IF(N213="HLT",0.07)))))))))</f>
        <v>0</v>
      </c>
      <c r="M213" s="33" t="str">
        <f aca="false">IF(ISBLANK(N213),"",IF(N213="HST",J213+K213*((I213+H213)/2),IF(N213="HLT",J213+K213*((I213+H213)/2),J213+K213*LN((I213+H213)/2))))</f>
        <v/>
      </c>
      <c r="N213" s="31"/>
      <c r="O213" s="31"/>
      <c r="P213" s="34" t="n">
        <f aca="false">IF($H$3="US",IF(LEFT(N213,1)="S",IF(O213&lt;=4000,1,IF(O213&gt;4000,0.79+(6*O213/100000))),IF(LEFT(N213,1)="L",IF(O213&lt;=200,1,IF(O213&gt;200,1.005+(4.5526*O213/100000))),IF(LEFT(N213,1)="H",1))),IF($H$3="SI",IF(LEFT(N213,1)="S",IF(O213&lt;=1219.51,1,IF(O213&gt;1219.51,0.79+(6*(O213*3.28)/100000))),IF(LEFT(N213,1)="L",IF(O213&lt;=60.98,1,IF(O213&gt;60.98,1.005+(4.5526*(O213*3.28)/100000))),IF(LEFT(N213,1)="H",1)))))</f>
        <v>0</v>
      </c>
      <c r="Q213" s="35"/>
      <c r="R213" s="36" t="str">
        <f aca="false">IF(AF213&lt;0,0,IF($AD213=0,"Review",IF($H$3="US",(($H213-$I213-0.066667*($G213))/($G213*$M213)-($L213*$Q213))*$P213,(($H213-$I213-0.066667*($G213))/($G213*$M213)-($L213/8.696*$Q213))*$P213*37)))</f>
        <v>Review</v>
      </c>
      <c r="S213" s="37" t="str">
        <f aca="false">IF(R213="Review","",IF(R213=0,"",(SQRT(SUMSQ((5),(100*1.4/(H213-I213)),(100*IF($E$3="US",0.1,0.1*37)/R213)))/100)*R213))</f>
        <v/>
      </c>
      <c r="T213" s="38" t="str">
        <f aca="false">IF(R213="Review","",IF(R213=0,"",S213/R213))</f>
        <v/>
      </c>
      <c r="U213" s="39" t="n">
        <v>0.1814</v>
      </c>
      <c r="V213" s="40" t="n">
        <v>0.00096</v>
      </c>
      <c r="W213" s="41" t="e">
        <f aca="false">U213*G213</f>
        <v>#VALUE!</v>
      </c>
      <c r="X213" s="41" t="e">
        <f aca="false">EXP(-W213)</f>
        <v>#VALUE!</v>
      </c>
      <c r="Y213" s="41" t="e">
        <f aca="false">1-X213</f>
        <v>#VALUE!</v>
      </c>
      <c r="Z213" s="41" t="e">
        <f aca="false">1-(Y213/W213)</f>
        <v>#VALUE!</v>
      </c>
      <c r="AA213" s="41" t="e">
        <f aca="false">(R213*U213*V213)/Z213</f>
        <v>#VALUE!</v>
      </c>
      <c r="AB213" s="40" t="n">
        <v>0.01887</v>
      </c>
      <c r="AC213" s="42" t="s">
        <v>50</v>
      </c>
      <c r="AD213" s="43" t="b">
        <f aca="false">AND(NOT(ISBLANK(D213)),NOT(ISBLANK(F213)),NOT(ISBLANK(H213)),NOT(ISBLANK(I213)),NOT(ISBLANK(O213)),NOT(ISBLANK(Q213)),Q213&gt;=0,O213&gt;=0,H213&gt;=0,I213&gt;=0,G213&gt;0)</f>
        <v>0</v>
      </c>
      <c r="AE213" s="42" t="s">
        <v>51</v>
      </c>
      <c r="AF213" s="44" t="str">
        <f aca="false">IF($AD213=0,"Review",IF($H$3="US",(($H213-$I213-0.066667*($G213))/($G213*$M213)-($L213*$Q213))*$P213,(($H213-$I213-0.066667*($G213))/($G213*$M213)-($L213/8.696*$Q213))*$P213*37))</f>
        <v>Review</v>
      </c>
      <c r="AG213" s="45" t="str">
        <f aca="false">IF($AD213=0,"Review",IF($H$3="US",AA213/AB213*0.105*37,AA213/AB213))</f>
        <v>Review</v>
      </c>
      <c r="AH213" s="46" t="str">
        <f aca="false">IF($AD213=0,"",IF($H$3="US",AG213/60/60,AG213/24/60/60))</f>
        <v/>
      </c>
      <c r="AI213" s="47" t="str">
        <f aca="false">IF($AD213=0,"",IF($H$3="US",AA213/AB213*37/24/60/60,AA213/AB213/24/60/60))</f>
        <v/>
      </c>
      <c r="AJ213" s="48" t="str">
        <f aca="false">IF(AD213=0,"",IF(AF213=0,"",S213/R213))</f>
        <v/>
      </c>
      <c r="AK213" s="49" t="str">
        <f aca="false">IF(AD213=1,5%,"")</f>
        <v/>
      </c>
      <c r="AL213" s="49" t="str">
        <f aca="false">IF(AD213=1,(100*1.4)/(H213-I213)/100,"")</f>
        <v/>
      </c>
      <c r="AM213" s="49" t="str">
        <f aca="false">IF(AD213=1,IF(G213&gt;0,IF($H$3="US",0.1/AF213,(0.1*37)/AF213),0.1),"")</f>
        <v/>
      </c>
      <c r="AN213" s="49" t="str">
        <f aca="false">IF(AD213=1,SQRT(AK213*AK213+AL213*AL213+AM213*AM213),"")</f>
        <v/>
      </c>
      <c r="AO213" s="55"/>
    </row>
    <row r="214" customFormat="false" ht="19.35" hidden="false" customHeight="false" outlineLevel="0" collapsed="false">
      <c r="A214" s="26"/>
      <c r="B214" s="26"/>
      <c r="C214" s="27"/>
      <c r="D214" s="28"/>
      <c r="E214" s="27"/>
      <c r="F214" s="28"/>
      <c r="G214" s="29" t="str">
        <f aca="false">IF(OR(ISBLANK(C214),ISBLANK(D214),ISBLANK(E214),ISBLANK(F214)),"",(E214+F214)-(C214+D214))</f>
        <v/>
      </c>
      <c r="H214" s="30"/>
      <c r="I214" s="31"/>
      <c r="J214" s="32" t="n">
        <f aca="false">IF(N214="SST",0.314473,IF(N214="SLT",0.031243,IF(N214="LST",0.124228,IF(N214="LLT",0.010189,IF(N214="LST-OO",0.074671,IF(N214="LLT-OO",0.011965,IF(N214="LMT-OO",0.013497,IF(N214="HST",7.2954,IF(N214="HLT",0.60795)))))))))</f>
        <v>0</v>
      </c>
      <c r="K214" s="32" t="n">
        <f aca="false">IF(N214="SST",0.260619,IF(N214="SLT",0.02188,IF(N214="LST",0.040676,IF(N214="LLT",0.003372,IF(N214="LST-OO",0.037557,IF(N214="LLT-OO",0.002079,IF(N214="LMT-OO",0.012499,IF(N214="HST",0.004293,IF(N214="HLT",0.0003578)))))))))</f>
        <v>0</v>
      </c>
      <c r="L214" s="29" t="n">
        <f aca="false">IF(N214="SST",0.087,IF(N214="SLT",0.087,IF(N214="LST",0.12,IF(N214="LLT",0.12,IF(N214="LST-OO",0.12,IF(N214="LLT-OO",0.12,IF(N214="LMT-OO",0.12,IF(N214="HST",0.07,IF(N214="HLT",0.07)))))))))</f>
        <v>0</v>
      </c>
      <c r="M214" s="33" t="str">
        <f aca="false">IF(ISBLANK(N214),"",IF(N214="HST",J214+K214*((I214+H214)/2),IF(N214="HLT",J214+K214*((I214+H214)/2),J214+K214*LN((I214+H214)/2))))</f>
        <v/>
      </c>
      <c r="N214" s="31"/>
      <c r="O214" s="31"/>
      <c r="P214" s="34" t="n">
        <f aca="false">IF($H$3="US",IF(LEFT(N214,1)="S",IF(O214&lt;=4000,1,IF(O214&gt;4000,0.79+(6*O214/100000))),IF(LEFT(N214,1)="L",IF(O214&lt;=200,1,IF(O214&gt;200,1.005+(4.5526*O214/100000))),IF(LEFT(N214,1)="H",1))),IF($H$3="SI",IF(LEFT(N214,1)="S",IF(O214&lt;=1219.51,1,IF(O214&gt;1219.51,0.79+(6*(O214*3.28)/100000))),IF(LEFT(N214,1)="L",IF(O214&lt;=60.98,1,IF(O214&gt;60.98,1.005+(4.5526*(O214*3.28)/100000))),IF(LEFT(N214,1)="H",1)))))</f>
        <v>0</v>
      </c>
      <c r="Q214" s="35"/>
      <c r="R214" s="36" t="str">
        <f aca="false">IF(AF214&lt;0,0,IF($AD214=0,"Review",IF($H$3="US",(($H214-$I214-0.066667*($G214))/($G214*$M214)-($L214*$Q214))*$P214,(($H214-$I214-0.066667*($G214))/($G214*$M214)-($L214/8.696*$Q214))*$P214*37)))</f>
        <v>Review</v>
      </c>
      <c r="S214" s="37" t="str">
        <f aca="false">IF(R214="Review","",IF(R214=0,"",(SQRT(SUMSQ((5),(100*1.4/(H214-I214)),(100*IF($E$3="US",0.1,0.1*37)/R214)))/100)*R214))</f>
        <v/>
      </c>
      <c r="T214" s="38" t="str">
        <f aca="false">IF(R214="Review","",IF(R214=0,"",S214/R214))</f>
        <v/>
      </c>
      <c r="U214" s="39" t="n">
        <v>0.1814</v>
      </c>
      <c r="V214" s="40" t="n">
        <v>0.00096</v>
      </c>
      <c r="W214" s="41" t="e">
        <f aca="false">U214*G214</f>
        <v>#VALUE!</v>
      </c>
      <c r="X214" s="41" t="e">
        <f aca="false">EXP(-W214)</f>
        <v>#VALUE!</v>
      </c>
      <c r="Y214" s="41" t="e">
        <f aca="false">1-X214</f>
        <v>#VALUE!</v>
      </c>
      <c r="Z214" s="41" t="e">
        <f aca="false">1-(Y214/W214)</f>
        <v>#VALUE!</v>
      </c>
      <c r="AA214" s="41" t="e">
        <f aca="false">(R214*U214*V214)/Z214</f>
        <v>#VALUE!</v>
      </c>
      <c r="AB214" s="40" t="n">
        <v>0.01887</v>
      </c>
      <c r="AC214" s="42" t="s">
        <v>50</v>
      </c>
      <c r="AD214" s="43" t="b">
        <f aca="false">AND(NOT(ISBLANK(D214)),NOT(ISBLANK(F214)),NOT(ISBLANK(H214)),NOT(ISBLANK(I214)),NOT(ISBLANK(O214)),NOT(ISBLANK(Q214)),Q214&gt;=0,O214&gt;=0,H214&gt;=0,I214&gt;=0,G214&gt;0)</f>
        <v>0</v>
      </c>
      <c r="AE214" s="42" t="s">
        <v>51</v>
      </c>
      <c r="AF214" s="44" t="str">
        <f aca="false">IF($AD214=0,"Review",IF($H$3="US",(($H214-$I214-0.066667*($G214))/($G214*$M214)-($L214*$Q214))*$P214,(($H214-$I214-0.066667*($G214))/($G214*$M214)-($L214/8.696*$Q214))*$P214*37))</f>
        <v>Review</v>
      </c>
      <c r="AG214" s="45" t="str">
        <f aca="false">IF($AD214=0,"Review",IF($H$3="US",AA214/AB214*0.105*37,AA214/AB214))</f>
        <v>Review</v>
      </c>
      <c r="AH214" s="46" t="str">
        <f aca="false">IF($AD214=0,"",IF($H$3="US",AG214/60/60,AG214/24/60/60))</f>
        <v/>
      </c>
      <c r="AI214" s="47" t="str">
        <f aca="false">IF($AD214=0,"",IF($H$3="US",AA214/AB214*37/24/60/60,AA214/AB214/24/60/60))</f>
        <v/>
      </c>
      <c r="AJ214" s="48" t="str">
        <f aca="false">IF(AD214=0,"",IF(AF214=0,"",S214/R214))</f>
        <v/>
      </c>
      <c r="AK214" s="49" t="str">
        <f aca="false">IF(AD214=1,5%,"")</f>
        <v/>
      </c>
      <c r="AL214" s="49" t="str">
        <f aca="false">IF(AD214=1,(100*1.4)/(H214-I214)/100,"")</f>
        <v/>
      </c>
      <c r="AM214" s="49" t="str">
        <f aca="false">IF(AD214=1,IF(G214&gt;0,IF($H$3="US",0.1/AF214,(0.1*37)/AF214),0.1),"")</f>
        <v/>
      </c>
      <c r="AN214" s="49" t="str">
        <f aca="false">IF(AD214=1,SQRT(AK214*AK214+AL214*AL214+AM214*AM214),"")</f>
        <v/>
      </c>
      <c r="AO214" s="55"/>
    </row>
    <row r="215" customFormat="false" ht="19.35" hidden="false" customHeight="false" outlineLevel="0" collapsed="false">
      <c r="A215" s="26"/>
      <c r="B215" s="26"/>
      <c r="C215" s="27"/>
      <c r="D215" s="28"/>
      <c r="E215" s="27"/>
      <c r="F215" s="28"/>
      <c r="G215" s="29" t="str">
        <f aca="false">IF(OR(ISBLANK(C215),ISBLANK(D215),ISBLANK(E215),ISBLANK(F215)),"",(E215+F215)-(C215+D215))</f>
        <v/>
      </c>
      <c r="H215" s="30"/>
      <c r="I215" s="31"/>
      <c r="J215" s="32" t="n">
        <f aca="false">IF(N215="SST",0.314473,IF(N215="SLT",0.031243,IF(N215="LST",0.124228,IF(N215="LLT",0.010189,IF(N215="LST-OO",0.074671,IF(N215="LLT-OO",0.011965,IF(N215="LMT-OO",0.013497,IF(N215="HST",7.2954,IF(N215="HLT",0.60795)))))))))</f>
        <v>0</v>
      </c>
      <c r="K215" s="32" t="n">
        <f aca="false">IF(N215="SST",0.260619,IF(N215="SLT",0.02188,IF(N215="LST",0.040676,IF(N215="LLT",0.003372,IF(N215="LST-OO",0.037557,IF(N215="LLT-OO",0.002079,IF(N215="LMT-OO",0.012499,IF(N215="HST",0.004293,IF(N215="HLT",0.0003578)))))))))</f>
        <v>0</v>
      </c>
      <c r="L215" s="29" t="n">
        <f aca="false">IF(N215="SST",0.087,IF(N215="SLT",0.087,IF(N215="LST",0.12,IF(N215="LLT",0.12,IF(N215="LST-OO",0.12,IF(N215="LLT-OO",0.12,IF(N215="LMT-OO",0.12,IF(N215="HST",0.07,IF(N215="HLT",0.07)))))))))</f>
        <v>0</v>
      </c>
      <c r="M215" s="33" t="str">
        <f aca="false">IF(ISBLANK(N215),"",IF(N215="HST",J215+K215*((I215+H215)/2),IF(N215="HLT",J215+K215*((I215+H215)/2),J215+K215*LN((I215+H215)/2))))</f>
        <v/>
      </c>
      <c r="N215" s="31"/>
      <c r="O215" s="31"/>
      <c r="P215" s="34" t="n">
        <f aca="false">IF($H$3="US",IF(LEFT(N215,1)="S",IF(O215&lt;=4000,1,IF(O215&gt;4000,0.79+(6*O215/100000))),IF(LEFT(N215,1)="L",IF(O215&lt;=200,1,IF(O215&gt;200,1.005+(4.5526*O215/100000))),IF(LEFT(N215,1)="H",1))),IF($H$3="SI",IF(LEFT(N215,1)="S",IF(O215&lt;=1219.51,1,IF(O215&gt;1219.51,0.79+(6*(O215*3.28)/100000))),IF(LEFT(N215,1)="L",IF(O215&lt;=60.98,1,IF(O215&gt;60.98,1.005+(4.5526*(O215*3.28)/100000))),IF(LEFT(N215,1)="H",1)))))</f>
        <v>0</v>
      </c>
      <c r="Q215" s="35"/>
      <c r="R215" s="36" t="str">
        <f aca="false">IF(AF215&lt;0,0,IF($AD215=0,"Review",IF($H$3="US",(($H215-$I215-0.066667*($G215))/($G215*$M215)-($L215*$Q215))*$P215,(($H215-$I215-0.066667*($G215))/($G215*$M215)-($L215/8.696*$Q215))*$P215*37)))</f>
        <v>Review</v>
      </c>
      <c r="S215" s="37" t="str">
        <f aca="false">IF(R215="Review","",IF(R215=0,"",(SQRT(SUMSQ((5),(100*1.4/(H215-I215)),(100*IF($E$3="US",0.1,0.1*37)/R215)))/100)*R215))</f>
        <v/>
      </c>
      <c r="T215" s="38" t="str">
        <f aca="false">IF(R215="Review","",IF(R215=0,"",S215/R215))</f>
        <v/>
      </c>
      <c r="U215" s="39" t="n">
        <v>0.1814</v>
      </c>
      <c r="V215" s="40" t="n">
        <v>0.00096</v>
      </c>
      <c r="W215" s="41" t="e">
        <f aca="false">U215*G215</f>
        <v>#VALUE!</v>
      </c>
      <c r="X215" s="41" t="e">
        <f aca="false">EXP(-W215)</f>
        <v>#VALUE!</v>
      </c>
      <c r="Y215" s="41" t="e">
        <f aca="false">1-X215</f>
        <v>#VALUE!</v>
      </c>
      <c r="Z215" s="41" t="e">
        <f aca="false">1-(Y215/W215)</f>
        <v>#VALUE!</v>
      </c>
      <c r="AA215" s="41" t="e">
        <f aca="false">(R215*U215*V215)/Z215</f>
        <v>#VALUE!</v>
      </c>
      <c r="AB215" s="40" t="n">
        <v>0.01887</v>
      </c>
      <c r="AC215" s="42" t="s">
        <v>50</v>
      </c>
      <c r="AD215" s="43" t="b">
        <f aca="false">AND(NOT(ISBLANK(D215)),NOT(ISBLANK(F215)),NOT(ISBLANK(H215)),NOT(ISBLANK(I215)),NOT(ISBLANK(O215)),NOT(ISBLANK(Q215)),Q215&gt;=0,O215&gt;=0,H215&gt;=0,I215&gt;=0,G215&gt;0)</f>
        <v>0</v>
      </c>
      <c r="AE215" s="42" t="s">
        <v>51</v>
      </c>
      <c r="AF215" s="44" t="str">
        <f aca="false">IF($AD215=0,"Review",IF($H$3="US",(($H215-$I215-0.066667*($G215))/($G215*$M215)-($L215*$Q215))*$P215,(($H215-$I215-0.066667*($G215))/($G215*$M215)-($L215/8.696*$Q215))*$P215*37))</f>
        <v>Review</v>
      </c>
      <c r="AG215" s="45" t="str">
        <f aca="false">IF($AD215=0,"Review",IF($H$3="US",AA215/AB215*0.105*37,AA215/AB215))</f>
        <v>Review</v>
      </c>
      <c r="AH215" s="46" t="str">
        <f aca="false">IF($AD215=0,"",IF($H$3="US",AG215/60/60,AG215/24/60/60))</f>
        <v/>
      </c>
      <c r="AI215" s="47" t="str">
        <f aca="false">IF($AD215=0,"",IF($H$3="US",AA215/AB215*37/24/60/60,AA215/AB215/24/60/60))</f>
        <v/>
      </c>
      <c r="AJ215" s="48" t="str">
        <f aca="false">IF(AD215=0,"",IF(AF215=0,"",S215/R215))</f>
        <v/>
      </c>
      <c r="AK215" s="49" t="str">
        <f aca="false">IF(AD215=1,5%,"")</f>
        <v/>
      </c>
      <c r="AL215" s="49" t="str">
        <f aca="false">IF(AD215=1,(100*1.4)/(H215-I215)/100,"")</f>
        <v/>
      </c>
      <c r="AM215" s="49" t="str">
        <f aca="false">IF(AD215=1,IF(G215&gt;0,IF($H$3="US",0.1/AF215,(0.1*37)/AF215),0.1),"")</f>
        <v/>
      </c>
      <c r="AN215" s="49" t="str">
        <f aca="false">IF(AD215=1,SQRT(AK215*AK215+AL215*AL215+AM215*AM215),"")</f>
        <v/>
      </c>
      <c r="AO215" s="55"/>
    </row>
    <row r="216" customFormat="false" ht="19.35" hidden="false" customHeight="false" outlineLevel="0" collapsed="false">
      <c r="A216" s="26"/>
      <c r="B216" s="26"/>
      <c r="C216" s="27"/>
      <c r="D216" s="28"/>
      <c r="E216" s="27"/>
      <c r="F216" s="28"/>
      <c r="G216" s="29" t="str">
        <f aca="false">IF(OR(ISBLANK(C216),ISBLANK(D216),ISBLANK(E216),ISBLANK(F216)),"",(E216+F216)-(C216+D216))</f>
        <v/>
      </c>
      <c r="H216" s="30"/>
      <c r="I216" s="31"/>
      <c r="J216" s="32" t="n">
        <f aca="false">IF(N216="SST",0.314473,IF(N216="SLT",0.031243,IF(N216="LST",0.124228,IF(N216="LLT",0.010189,IF(N216="LST-OO",0.074671,IF(N216="LLT-OO",0.011965,IF(N216="LMT-OO",0.013497,IF(N216="HST",7.2954,IF(N216="HLT",0.60795)))))))))</f>
        <v>0</v>
      </c>
      <c r="K216" s="32" t="n">
        <f aca="false">IF(N216="SST",0.260619,IF(N216="SLT",0.02188,IF(N216="LST",0.040676,IF(N216="LLT",0.003372,IF(N216="LST-OO",0.037557,IF(N216="LLT-OO",0.002079,IF(N216="LMT-OO",0.012499,IF(N216="HST",0.004293,IF(N216="HLT",0.0003578)))))))))</f>
        <v>0</v>
      </c>
      <c r="L216" s="29" t="n">
        <f aca="false">IF(N216="SST",0.087,IF(N216="SLT",0.087,IF(N216="LST",0.12,IF(N216="LLT",0.12,IF(N216="LST-OO",0.12,IF(N216="LLT-OO",0.12,IF(N216="LMT-OO",0.12,IF(N216="HST",0.07,IF(N216="HLT",0.07)))))))))</f>
        <v>0</v>
      </c>
      <c r="M216" s="33" t="str">
        <f aca="false">IF(ISBLANK(N216),"",IF(N216="HST",J216+K216*((I216+H216)/2),IF(N216="HLT",J216+K216*((I216+H216)/2),J216+K216*LN((I216+H216)/2))))</f>
        <v/>
      </c>
      <c r="N216" s="31"/>
      <c r="O216" s="31"/>
      <c r="P216" s="34" t="n">
        <f aca="false">IF($H$3="US",IF(LEFT(N216,1)="S",IF(O216&lt;=4000,1,IF(O216&gt;4000,0.79+(6*O216/100000))),IF(LEFT(N216,1)="L",IF(O216&lt;=200,1,IF(O216&gt;200,1.005+(4.5526*O216/100000))),IF(LEFT(N216,1)="H",1))),IF($H$3="SI",IF(LEFT(N216,1)="S",IF(O216&lt;=1219.51,1,IF(O216&gt;1219.51,0.79+(6*(O216*3.28)/100000))),IF(LEFT(N216,1)="L",IF(O216&lt;=60.98,1,IF(O216&gt;60.98,1.005+(4.5526*(O216*3.28)/100000))),IF(LEFT(N216,1)="H",1)))))</f>
        <v>0</v>
      </c>
      <c r="Q216" s="35"/>
      <c r="R216" s="36" t="str">
        <f aca="false">IF(AF216&lt;0,0,IF($AD216=0,"Review",IF($H$3="US",(($H216-$I216-0.066667*($G216))/($G216*$M216)-($L216*$Q216))*$P216,(($H216-$I216-0.066667*($G216))/($G216*$M216)-($L216/8.696*$Q216))*$P216*37)))</f>
        <v>Review</v>
      </c>
      <c r="S216" s="37" t="str">
        <f aca="false">IF(R216="Review","",IF(R216=0,"",(SQRT(SUMSQ((5),(100*1.4/(H216-I216)),(100*IF($E$3="US",0.1,0.1*37)/R216)))/100)*R216))</f>
        <v/>
      </c>
      <c r="T216" s="38" t="str">
        <f aca="false">IF(R216="Review","",IF(R216=0,"",S216/R216))</f>
        <v/>
      </c>
      <c r="U216" s="39" t="n">
        <v>0.1814</v>
      </c>
      <c r="V216" s="40" t="n">
        <v>0.00096</v>
      </c>
      <c r="W216" s="41" t="e">
        <f aca="false">U216*G216</f>
        <v>#VALUE!</v>
      </c>
      <c r="X216" s="41" t="e">
        <f aca="false">EXP(-W216)</f>
        <v>#VALUE!</v>
      </c>
      <c r="Y216" s="41" t="e">
        <f aca="false">1-X216</f>
        <v>#VALUE!</v>
      </c>
      <c r="Z216" s="41" t="e">
        <f aca="false">1-(Y216/W216)</f>
        <v>#VALUE!</v>
      </c>
      <c r="AA216" s="41" t="e">
        <f aca="false">(R216*U216*V216)/Z216</f>
        <v>#VALUE!</v>
      </c>
      <c r="AB216" s="40" t="n">
        <v>0.01887</v>
      </c>
      <c r="AC216" s="42" t="s">
        <v>50</v>
      </c>
      <c r="AD216" s="43" t="b">
        <f aca="false">AND(NOT(ISBLANK(D216)),NOT(ISBLANK(F216)),NOT(ISBLANK(H216)),NOT(ISBLANK(I216)),NOT(ISBLANK(O216)),NOT(ISBLANK(Q216)),Q216&gt;=0,O216&gt;=0,H216&gt;=0,I216&gt;=0,G216&gt;0)</f>
        <v>0</v>
      </c>
      <c r="AE216" s="42" t="s">
        <v>51</v>
      </c>
      <c r="AF216" s="44" t="str">
        <f aca="false">IF($AD216=0,"Review",IF($H$3="US",(($H216-$I216-0.066667*($G216))/($G216*$M216)-($L216*$Q216))*$P216,(($H216-$I216-0.066667*($G216))/($G216*$M216)-($L216/8.696*$Q216))*$P216*37))</f>
        <v>Review</v>
      </c>
      <c r="AG216" s="45" t="str">
        <f aca="false">IF($AD216=0,"Review",IF($H$3="US",AA216/AB216*0.105*37,AA216/AB216))</f>
        <v>Review</v>
      </c>
      <c r="AH216" s="46" t="str">
        <f aca="false">IF($AD216=0,"",IF($H$3="US",AG216/60/60,AG216/24/60/60))</f>
        <v/>
      </c>
      <c r="AI216" s="47" t="str">
        <f aca="false">IF($AD216=0,"",IF($H$3="US",AA216/AB216*37/24/60/60,AA216/AB216/24/60/60))</f>
        <v/>
      </c>
      <c r="AJ216" s="48" t="str">
        <f aca="false">IF(AD216=0,"",IF(AF216=0,"",S216/R216))</f>
        <v/>
      </c>
      <c r="AK216" s="49" t="str">
        <f aca="false">IF(AD216=1,5%,"")</f>
        <v/>
      </c>
      <c r="AL216" s="49" t="str">
        <f aca="false">IF(AD216=1,(100*1.4)/(H216-I216)/100,"")</f>
        <v/>
      </c>
      <c r="AM216" s="49" t="str">
        <f aca="false">IF(AD216=1,IF(G216&gt;0,IF($H$3="US",0.1/AF216,(0.1*37)/AF216),0.1),"")</f>
        <v/>
      </c>
      <c r="AN216" s="49" t="str">
        <f aca="false">IF(AD216=1,SQRT(AK216*AK216+AL216*AL216+AM216*AM216),"")</f>
        <v/>
      </c>
      <c r="AO216" s="55"/>
    </row>
    <row r="217" customFormat="false" ht="19.35" hidden="false" customHeight="false" outlineLevel="0" collapsed="false">
      <c r="A217" s="26"/>
      <c r="B217" s="26"/>
      <c r="C217" s="27"/>
      <c r="D217" s="28"/>
      <c r="E217" s="27"/>
      <c r="F217" s="28"/>
      <c r="G217" s="29" t="str">
        <f aca="false">IF(OR(ISBLANK(C217),ISBLANK(D217),ISBLANK(E217),ISBLANK(F217)),"",(E217+F217)-(C217+D217))</f>
        <v/>
      </c>
      <c r="H217" s="30"/>
      <c r="I217" s="31"/>
      <c r="J217" s="32" t="n">
        <f aca="false">IF(N217="SST",0.314473,IF(N217="SLT",0.031243,IF(N217="LST",0.124228,IF(N217="LLT",0.010189,IF(N217="LST-OO",0.074671,IF(N217="LLT-OO",0.011965,IF(N217="LMT-OO",0.013497,IF(N217="HST",7.2954,IF(N217="HLT",0.60795)))))))))</f>
        <v>0</v>
      </c>
      <c r="K217" s="32" t="n">
        <f aca="false">IF(N217="SST",0.260619,IF(N217="SLT",0.02188,IF(N217="LST",0.040676,IF(N217="LLT",0.003372,IF(N217="LST-OO",0.037557,IF(N217="LLT-OO",0.002079,IF(N217="LMT-OO",0.012499,IF(N217="HST",0.004293,IF(N217="HLT",0.0003578)))))))))</f>
        <v>0</v>
      </c>
      <c r="L217" s="29" t="n">
        <f aca="false">IF(N217="SST",0.087,IF(N217="SLT",0.087,IF(N217="LST",0.12,IF(N217="LLT",0.12,IF(N217="LST-OO",0.12,IF(N217="LLT-OO",0.12,IF(N217="LMT-OO",0.12,IF(N217="HST",0.07,IF(N217="HLT",0.07)))))))))</f>
        <v>0</v>
      </c>
      <c r="M217" s="33" t="str">
        <f aca="false">IF(ISBLANK(N217),"",IF(N217="HST",J217+K217*((I217+H217)/2),IF(N217="HLT",J217+K217*((I217+H217)/2),J217+K217*LN((I217+H217)/2))))</f>
        <v/>
      </c>
      <c r="N217" s="31"/>
      <c r="O217" s="31"/>
      <c r="P217" s="34" t="n">
        <f aca="false">IF($H$3="US",IF(LEFT(N217,1)="S",IF(O217&lt;=4000,1,IF(O217&gt;4000,0.79+(6*O217/100000))),IF(LEFT(N217,1)="L",IF(O217&lt;=200,1,IF(O217&gt;200,1.005+(4.5526*O217/100000))),IF(LEFT(N217,1)="H",1))),IF($H$3="SI",IF(LEFT(N217,1)="S",IF(O217&lt;=1219.51,1,IF(O217&gt;1219.51,0.79+(6*(O217*3.28)/100000))),IF(LEFT(N217,1)="L",IF(O217&lt;=60.98,1,IF(O217&gt;60.98,1.005+(4.5526*(O217*3.28)/100000))),IF(LEFT(N217,1)="H",1)))))</f>
        <v>0</v>
      </c>
      <c r="Q217" s="35"/>
      <c r="R217" s="36" t="str">
        <f aca="false">IF(AF217&lt;0,0,IF($AD217=0,"Review",IF($H$3="US",(($H217-$I217-0.066667*($G217))/($G217*$M217)-($L217*$Q217))*$P217,(($H217-$I217-0.066667*($G217))/($G217*$M217)-($L217/8.696*$Q217))*$P217*37)))</f>
        <v>Review</v>
      </c>
      <c r="S217" s="37" t="str">
        <f aca="false">IF(R217="Review","",IF(R217=0,"",(SQRT(SUMSQ((5),(100*1.4/(H217-I217)),(100*IF($E$3="US",0.1,0.1*37)/R217)))/100)*R217))</f>
        <v/>
      </c>
      <c r="T217" s="38" t="str">
        <f aca="false">IF(R217="Review","",IF(R217=0,"",S217/R217))</f>
        <v/>
      </c>
      <c r="U217" s="39" t="n">
        <v>0.1814</v>
      </c>
      <c r="V217" s="40" t="n">
        <v>0.00096</v>
      </c>
      <c r="W217" s="41" t="e">
        <f aca="false">U217*G217</f>
        <v>#VALUE!</v>
      </c>
      <c r="X217" s="41" t="e">
        <f aca="false">EXP(-W217)</f>
        <v>#VALUE!</v>
      </c>
      <c r="Y217" s="41" t="e">
        <f aca="false">1-X217</f>
        <v>#VALUE!</v>
      </c>
      <c r="Z217" s="41" t="e">
        <f aca="false">1-(Y217/W217)</f>
        <v>#VALUE!</v>
      </c>
      <c r="AA217" s="41" t="e">
        <f aca="false">(R217*U217*V217)/Z217</f>
        <v>#VALUE!</v>
      </c>
      <c r="AB217" s="40" t="n">
        <v>0.01887</v>
      </c>
      <c r="AC217" s="42" t="s">
        <v>50</v>
      </c>
      <c r="AD217" s="43" t="b">
        <f aca="false">AND(NOT(ISBLANK(D217)),NOT(ISBLANK(F217)),NOT(ISBLANK(H217)),NOT(ISBLANK(I217)),NOT(ISBLANK(O217)),NOT(ISBLANK(Q217)),Q217&gt;=0,O217&gt;=0,H217&gt;=0,I217&gt;=0,G217&gt;0)</f>
        <v>0</v>
      </c>
      <c r="AE217" s="42" t="s">
        <v>51</v>
      </c>
      <c r="AF217" s="44" t="str">
        <f aca="false">IF($AD217=0,"Review",IF($H$3="US",(($H217-$I217-0.066667*($G217))/($G217*$M217)-($L217*$Q217))*$P217,(($H217-$I217-0.066667*($G217))/($G217*$M217)-($L217/8.696*$Q217))*$P217*37))</f>
        <v>Review</v>
      </c>
      <c r="AG217" s="45" t="str">
        <f aca="false">IF($AD217=0,"Review",IF($H$3="US",AA217/AB217*0.105*37,AA217/AB217))</f>
        <v>Review</v>
      </c>
      <c r="AH217" s="46" t="str">
        <f aca="false">IF($AD217=0,"",IF($H$3="US",AG217/60/60,AG217/24/60/60))</f>
        <v/>
      </c>
      <c r="AI217" s="47" t="str">
        <f aca="false">IF($AD217=0,"",IF($H$3="US",AA217/AB217*37/24/60/60,AA217/AB217/24/60/60))</f>
        <v/>
      </c>
      <c r="AJ217" s="48" t="str">
        <f aca="false">IF(AD217=0,"",IF(AF217=0,"",S217/R217))</f>
        <v/>
      </c>
      <c r="AK217" s="49" t="str">
        <f aca="false">IF(AD217=1,5%,"")</f>
        <v/>
      </c>
      <c r="AL217" s="49" t="str">
        <f aca="false">IF(AD217=1,(100*1.4)/(H217-I217)/100,"")</f>
        <v/>
      </c>
      <c r="AM217" s="49" t="str">
        <f aca="false">IF(AD217=1,IF(G217&gt;0,IF($H$3="US",0.1/AF217,(0.1*37)/AF217),0.1),"")</f>
        <v/>
      </c>
      <c r="AN217" s="49" t="str">
        <f aca="false">IF(AD217=1,SQRT(AK217*AK217+AL217*AL217+AM217*AM217),"")</f>
        <v/>
      </c>
      <c r="AO217" s="55"/>
    </row>
    <row r="218" customFormat="false" ht="19.35" hidden="false" customHeight="false" outlineLevel="0" collapsed="false">
      <c r="A218" s="26"/>
      <c r="B218" s="26"/>
      <c r="C218" s="27"/>
      <c r="D218" s="28"/>
      <c r="E218" s="27"/>
      <c r="F218" s="28"/>
      <c r="G218" s="29" t="str">
        <f aca="false">IF(OR(ISBLANK(C218),ISBLANK(D218),ISBLANK(E218),ISBLANK(F218)),"",(E218+F218)-(C218+D218))</f>
        <v/>
      </c>
      <c r="H218" s="30"/>
      <c r="I218" s="31"/>
      <c r="J218" s="32" t="n">
        <f aca="false">IF(N218="SST",0.314473,IF(N218="SLT",0.031243,IF(N218="LST",0.124228,IF(N218="LLT",0.010189,IF(N218="LST-OO",0.074671,IF(N218="LLT-OO",0.011965,IF(N218="LMT-OO",0.013497,IF(N218="HST",7.2954,IF(N218="HLT",0.60795)))))))))</f>
        <v>0</v>
      </c>
      <c r="K218" s="32" t="n">
        <f aca="false">IF(N218="SST",0.260619,IF(N218="SLT",0.02188,IF(N218="LST",0.040676,IF(N218="LLT",0.003372,IF(N218="LST-OO",0.037557,IF(N218="LLT-OO",0.002079,IF(N218="LMT-OO",0.012499,IF(N218="HST",0.004293,IF(N218="HLT",0.0003578)))))))))</f>
        <v>0</v>
      </c>
      <c r="L218" s="29" t="n">
        <f aca="false">IF(N218="SST",0.087,IF(N218="SLT",0.087,IF(N218="LST",0.12,IF(N218="LLT",0.12,IF(N218="LST-OO",0.12,IF(N218="LLT-OO",0.12,IF(N218="LMT-OO",0.12,IF(N218="HST",0.07,IF(N218="HLT",0.07)))))))))</f>
        <v>0</v>
      </c>
      <c r="M218" s="33" t="str">
        <f aca="false">IF(ISBLANK(N218),"",IF(N218="HST",J218+K218*((I218+H218)/2),IF(N218="HLT",J218+K218*((I218+H218)/2),J218+K218*LN((I218+H218)/2))))</f>
        <v/>
      </c>
      <c r="N218" s="31"/>
      <c r="O218" s="31"/>
      <c r="P218" s="34" t="n">
        <f aca="false">IF($H$3="US",IF(LEFT(N218,1)="S",IF(O218&lt;=4000,1,IF(O218&gt;4000,0.79+(6*O218/100000))),IF(LEFT(N218,1)="L",IF(O218&lt;=200,1,IF(O218&gt;200,1.005+(4.5526*O218/100000))),IF(LEFT(N218,1)="H",1))),IF($H$3="SI",IF(LEFT(N218,1)="S",IF(O218&lt;=1219.51,1,IF(O218&gt;1219.51,0.79+(6*(O218*3.28)/100000))),IF(LEFT(N218,1)="L",IF(O218&lt;=60.98,1,IF(O218&gt;60.98,1.005+(4.5526*(O218*3.28)/100000))),IF(LEFT(N218,1)="H",1)))))</f>
        <v>0</v>
      </c>
      <c r="Q218" s="35"/>
      <c r="R218" s="36" t="str">
        <f aca="false">IF(AF218&lt;0,0,IF($AD218=0,"Review",IF($H$3="US",(($H218-$I218-0.066667*($G218))/($G218*$M218)-($L218*$Q218))*$P218,(($H218-$I218-0.066667*($G218))/($G218*$M218)-($L218/8.696*$Q218))*$P218*37)))</f>
        <v>Review</v>
      </c>
      <c r="S218" s="37" t="str">
        <f aca="false">IF(R218="Review","",IF(R218=0,"",(SQRT(SUMSQ((5),(100*1.4/(H218-I218)),(100*IF($E$3="US",0.1,0.1*37)/R218)))/100)*R218))</f>
        <v/>
      </c>
      <c r="T218" s="38" t="str">
        <f aca="false">IF(R218="Review","",IF(R218=0,"",S218/R218))</f>
        <v/>
      </c>
      <c r="U218" s="39" t="n">
        <v>0.1814</v>
      </c>
      <c r="V218" s="40" t="n">
        <v>0.00096</v>
      </c>
      <c r="W218" s="41" t="e">
        <f aca="false">U218*G218</f>
        <v>#VALUE!</v>
      </c>
      <c r="X218" s="41" t="e">
        <f aca="false">EXP(-W218)</f>
        <v>#VALUE!</v>
      </c>
      <c r="Y218" s="41" t="e">
        <f aca="false">1-X218</f>
        <v>#VALUE!</v>
      </c>
      <c r="Z218" s="41" t="e">
        <f aca="false">1-(Y218/W218)</f>
        <v>#VALUE!</v>
      </c>
      <c r="AA218" s="41" t="e">
        <f aca="false">(R218*U218*V218)/Z218</f>
        <v>#VALUE!</v>
      </c>
      <c r="AB218" s="40" t="n">
        <v>0.01887</v>
      </c>
      <c r="AC218" s="42" t="s">
        <v>50</v>
      </c>
      <c r="AD218" s="43" t="b">
        <f aca="false">AND(NOT(ISBLANK(D218)),NOT(ISBLANK(F218)),NOT(ISBLANK(H218)),NOT(ISBLANK(I218)),NOT(ISBLANK(O218)),NOT(ISBLANK(Q218)),Q218&gt;=0,O218&gt;=0,H218&gt;=0,I218&gt;=0,G218&gt;0)</f>
        <v>0</v>
      </c>
      <c r="AE218" s="42" t="s">
        <v>51</v>
      </c>
      <c r="AF218" s="44" t="str">
        <f aca="false">IF($AD218=0,"Review",IF($H$3="US",(($H218-$I218-0.066667*($G218))/($G218*$M218)-($L218*$Q218))*$P218,(($H218-$I218-0.066667*($G218))/($G218*$M218)-($L218/8.696*$Q218))*$P218*37))</f>
        <v>Review</v>
      </c>
      <c r="AG218" s="45" t="str">
        <f aca="false">IF($AD218=0,"Review",IF($H$3="US",AA218/AB218*0.105*37,AA218/AB218))</f>
        <v>Review</v>
      </c>
      <c r="AH218" s="46" t="str">
        <f aca="false">IF($AD218=0,"",IF($H$3="US",AG218/60/60,AG218/24/60/60))</f>
        <v/>
      </c>
      <c r="AI218" s="47" t="str">
        <f aca="false">IF($AD218=0,"",IF($H$3="US",AA218/AB218*37/24/60/60,AA218/AB218/24/60/60))</f>
        <v/>
      </c>
      <c r="AJ218" s="48" t="str">
        <f aca="false">IF(AD218=0,"",IF(AF218=0,"",S218/R218))</f>
        <v/>
      </c>
      <c r="AK218" s="49" t="str">
        <f aca="false">IF(AD218=1,5%,"")</f>
        <v/>
      </c>
      <c r="AL218" s="49" t="str">
        <f aca="false">IF(AD218=1,(100*1.4)/(H218-I218)/100,"")</f>
        <v/>
      </c>
      <c r="AM218" s="49" t="str">
        <f aca="false">IF(AD218=1,IF(G218&gt;0,IF($H$3="US",0.1/AF218,(0.1*37)/AF218),0.1),"")</f>
        <v/>
      </c>
      <c r="AN218" s="49" t="str">
        <f aca="false">IF(AD218=1,SQRT(AK218*AK218+AL218*AL218+AM218*AM218),"")</f>
        <v/>
      </c>
      <c r="AO218" s="55"/>
    </row>
    <row r="219" customFormat="false" ht="19.35" hidden="false" customHeight="false" outlineLevel="0" collapsed="false">
      <c r="A219" s="26"/>
      <c r="B219" s="26"/>
      <c r="C219" s="27"/>
      <c r="D219" s="28"/>
      <c r="E219" s="27"/>
      <c r="F219" s="28"/>
      <c r="G219" s="29" t="str">
        <f aca="false">IF(OR(ISBLANK(C219),ISBLANK(D219),ISBLANK(E219),ISBLANK(F219)),"",(E219+F219)-(C219+D219))</f>
        <v/>
      </c>
      <c r="H219" s="30"/>
      <c r="I219" s="31"/>
      <c r="J219" s="32" t="n">
        <f aca="false">IF(N219="SST",0.314473,IF(N219="SLT",0.031243,IF(N219="LST",0.124228,IF(N219="LLT",0.010189,IF(N219="LST-OO",0.074671,IF(N219="LLT-OO",0.011965,IF(N219="LMT-OO",0.013497,IF(N219="HST",7.2954,IF(N219="HLT",0.60795)))))))))</f>
        <v>0</v>
      </c>
      <c r="K219" s="32" t="n">
        <f aca="false">IF(N219="SST",0.260619,IF(N219="SLT",0.02188,IF(N219="LST",0.040676,IF(N219="LLT",0.003372,IF(N219="LST-OO",0.037557,IF(N219="LLT-OO",0.002079,IF(N219="LMT-OO",0.012499,IF(N219="HST",0.004293,IF(N219="HLT",0.0003578)))))))))</f>
        <v>0</v>
      </c>
      <c r="L219" s="29" t="n">
        <f aca="false">IF(N219="SST",0.087,IF(N219="SLT",0.087,IF(N219="LST",0.12,IF(N219="LLT",0.12,IF(N219="LST-OO",0.12,IF(N219="LLT-OO",0.12,IF(N219="LMT-OO",0.12,IF(N219="HST",0.07,IF(N219="HLT",0.07)))))))))</f>
        <v>0</v>
      </c>
      <c r="M219" s="33" t="str">
        <f aca="false">IF(ISBLANK(N219),"",IF(N219="HST",J219+K219*((I219+H219)/2),IF(N219="HLT",J219+K219*((I219+H219)/2),J219+K219*LN((I219+H219)/2))))</f>
        <v/>
      </c>
      <c r="N219" s="31"/>
      <c r="O219" s="31"/>
      <c r="P219" s="34" t="n">
        <f aca="false">IF($H$3="US",IF(LEFT(N219,1)="S",IF(O219&lt;=4000,1,IF(O219&gt;4000,0.79+(6*O219/100000))),IF(LEFT(N219,1)="L",IF(O219&lt;=200,1,IF(O219&gt;200,1.005+(4.5526*O219/100000))),IF(LEFT(N219,1)="H",1))),IF($H$3="SI",IF(LEFT(N219,1)="S",IF(O219&lt;=1219.51,1,IF(O219&gt;1219.51,0.79+(6*(O219*3.28)/100000))),IF(LEFT(N219,1)="L",IF(O219&lt;=60.98,1,IF(O219&gt;60.98,1.005+(4.5526*(O219*3.28)/100000))),IF(LEFT(N219,1)="H",1)))))</f>
        <v>0</v>
      </c>
      <c r="Q219" s="35"/>
      <c r="R219" s="36" t="str">
        <f aca="false">IF(AF219&lt;0,0,IF($AD219=0,"Review",IF($H$3="US",(($H219-$I219-0.066667*($G219))/($G219*$M219)-($L219*$Q219))*$P219,(($H219-$I219-0.066667*($G219))/($G219*$M219)-($L219/8.696*$Q219))*$P219*37)))</f>
        <v>Review</v>
      </c>
      <c r="S219" s="37" t="str">
        <f aca="false">IF(R219="Review","",IF(R219=0,"",(SQRT(SUMSQ((5),(100*1.4/(H219-I219)),(100*IF($E$3="US",0.1,0.1*37)/R219)))/100)*R219))</f>
        <v/>
      </c>
      <c r="T219" s="38" t="str">
        <f aca="false">IF(R219="Review","",IF(R219=0,"",S219/R219))</f>
        <v/>
      </c>
      <c r="U219" s="39" t="n">
        <v>0.1814</v>
      </c>
      <c r="V219" s="40" t="n">
        <v>0.00096</v>
      </c>
      <c r="W219" s="41" t="e">
        <f aca="false">U219*G219</f>
        <v>#VALUE!</v>
      </c>
      <c r="X219" s="41" t="e">
        <f aca="false">EXP(-W219)</f>
        <v>#VALUE!</v>
      </c>
      <c r="Y219" s="41" t="e">
        <f aca="false">1-X219</f>
        <v>#VALUE!</v>
      </c>
      <c r="Z219" s="41" t="e">
        <f aca="false">1-(Y219/W219)</f>
        <v>#VALUE!</v>
      </c>
      <c r="AA219" s="41" t="e">
        <f aca="false">(R219*U219*V219)/Z219</f>
        <v>#VALUE!</v>
      </c>
      <c r="AB219" s="40" t="n">
        <v>0.01887</v>
      </c>
      <c r="AC219" s="42" t="s">
        <v>50</v>
      </c>
      <c r="AD219" s="43" t="b">
        <f aca="false">AND(NOT(ISBLANK(D219)),NOT(ISBLANK(F219)),NOT(ISBLANK(H219)),NOT(ISBLANK(I219)),NOT(ISBLANK(O219)),NOT(ISBLANK(Q219)),Q219&gt;=0,O219&gt;=0,H219&gt;=0,I219&gt;=0,G219&gt;0)</f>
        <v>0</v>
      </c>
      <c r="AE219" s="42" t="s">
        <v>51</v>
      </c>
      <c r="AF219" s="44" t="str">
        <f aca="false">IF($AD219=0,"Review",IF($H$3="US",(($H219-$I219-0.066667*($G219))/($G219*$M219)-($L219*$Q219))*$P219,(($H219-$I219-0.066667*($G219))/($G219*$M219)-($L219/8.696*$Q219))*$P219*37))</f>
        <v>Review</v>
      </c>
      <c r="AG219" s="45" t="str">
        <f aca="false">IF($AD219=0,"Review",IF($H$3="US",AA219/AB219*0.105*37,AA219/AB219))</f>
        <v>Review</v>
      </c>
      <c r="AH219" s="46" t="str">
        <f aca="false">IF($AD219=0,"",IF($H$3="US",AG219/60/60,AG219/24/60/60))</f>
        <v/>
      </c>
      <c r="AI219" s="47" t="str">
        <f aca="false">IF($AD219=0,"",IF($H$3="US",AA219/AB219*37/24/60/60,AA219/AB219/24/60/60))</f>
        <v/>
      </c>
      <c r="AJ219" s="48" t="str">
        <f aca="false">IF(AD219=0,"",IF(AF219=0,"",S219/R219))</f>
        <v/>
      </c>
      <c r="AK219" s="49" t="str">
        <f aca="false">IF(AD219=1,5%,"")</f>
        <v/>
      </c>
      <c r="AL219" s="49" t="str">
        <f aca="false">IF(AD219=1,(100*1.4)/(H219-I219)/100,"")</f>
        <v/>
      </c>
      <c r="AM219" s="49" t="str">
        <f aca="false">IF(AD219=1,IF(G219&gt;0,IF($H$3="US",0.1/AF219,(0.1*37)/AF219),0.1),"")</f>
        <v/>
      </c>
      <c r="AN219" s="49" t="str">
        <f aca="false">IF(AD219=1,SQRT(AK219*AK219+AL219*AL219+AM219*AM219),"")</f>
        <v/>
      </c>
      <c r="AO219" s="55"/>
    </row>
    <row r="220" customFormat="false" ht="19.35" hidden="false" customHeight="false" outlineLevel="0" collapsed="false">
      <c r="A220" s="26"/>
      <c r="B220" s="26"/>
      <c r="C220" s="27"/>
      <c r="D220" s="28"/>
      <c r="E220" s="27"/>
      <c r="F220" s="28"/>
      <c r="G220" s="29" t="str">
        <f aca="false">IF(OR(ISBLANK(C220),ISBLANK(D220),ISBLANK(E220),ISBLANK(F220)),"",(E220+F220)-(C220+D220))</f>
        <v/>
      </c>
      <c r="H220" s="30"/>
      <c r="I220" s="31"/>
      <c r="J220" s="32" t="n">
        <f aca="false">IF(N220="SST",0.314473,IF(N220="SLT",0.031243,IF(N220="LST",0.124228,IF(N220="LLT",0.010189,IF(N220="LST-OO",0.074671,IF(N220="LLT-OO",0.011965,IF(N220="LMT-OO",0.013497,IF(N220="HST",7.2954,IF(N220="HLT",0.60795)))))))))</f>
        <v>0</v>
      </c>
      <c r="K220" s="32" t="n">
        <f aca="false">IF(N220="SST",0.260619,IF(N220="SLT",0.02188,IF(N220="LST",0.040676,IF(N220="LLT",0.003372,IF(N220="LST-OO",0.037557,IF(N220="LLT-OO",0.002079,IF(N220="LMT-OO",0.012499,IF(N220="HST",0.004293,IF(N220="HLT",0.0003578)))))))))</f>
        <v>0</v>
      </c>
      <c r="L220" s="29" t="n">
        <f aca="false">IF(N220="SST",0.087,IF(N220="SLT",0.087,IF(N220="LST",0.12,IF(N220="LLT",0.12,IF(N220="LST-OO",0.12,IF(N220="LLT-OO",0.12,IF(N220="LMT-OO",0.12,IF(N220="HST",0.07,IF(N220="HLT",0.07)))))))))</f>
        <v>0</v>
      </c>
      <c r="M220" s="33" t="str">
        <f aca="false">IF(ISBLANK(N220),"",IF(N220="HST",J220+K220*((I220+H220)/2),IF(N220="HLT",J220+K220*((I220+H220)/2),J220+K220*LN((I220+H220)/2))))</f>
        <v/>
      </c>
      <c r="N220" s="31"/>
      <c r="O220" s="31"/>
      <c r="P220" s="34" t="n">
        <f aca="false">IF($H$3="US",IF(LEFT(N220,1)="S",IF(O220&lt;=4000,1,IF(O220&gt;4000,0.79+(6*O220/100000))),IF(LEFT(N220,1)="L",IF(O220&lt;=200,1,IF(O220&gt;200,1.005+(4.5526*O220/100000))),IF(LEFT(N220,1)="H",1))),IF($H$3="SI",IF(LEFT(N220,1)="S",IF(O220&lt;=1219.51,1,IF(O220&gt;1219.51,0.79+(6*(O220*3.28)/100000))),IF(LEFT(N220,1)="L",IF(O220&lt;=60.98,1,IF(O220&gt;60.98,1.005+(4.5526*(O220*3.28)/100000))),IF(LEFT(N220,1)="H",1)))))</f>
        <v>0</v>
      </c>
      <c r="Q220" s="35"/>
      <c r="R220" s="36" t="str">
        <f aca="false">IF(AF220&lt;0,0,IF($AD220=0,"Review",IF($H$3="US",(($H220-$I220-0.066667*($G220))/($G220*$M220)-($L220*$Q220))*$P220,(($H220-$I220-0.066667*($G220))/($G220*$M220)-($L220/8.696*$Q220))*$P220*37)))</f>
        <v>Review</v>
      </c>
      <c r="S220" s="37" t="str">
        <f aca="false">IF(R220="Review","",IF(R220=0,"",(SQRT(SUMSQ((5),(100*1.4/(H220-I220)),(100*IF($E$3="US",0.1,0.1*37)/R220)))/100)*R220))</f>
        <v/>
      </c>
      <c r="T220" s="38" t="str">
        <f aca="false">IF(R220="Review","",IF(R220=0,"",S220/R220))</f>
        <v/>
      </c>
      <c r="U220" s="39" t="n">
        <v>0.1814</v>
      </c>
      <c r="V220" s="40" t="n">
        <v>0.00096</v>
      </c>
      <c r="W220" s="41" t="e">
        <f aca="false">U220*G220</f>
        <v>#VALUE!</v>
      </c>
      <c r="X220" s="41" t="e">
        <f aca="false">EXP(-W220)</f>
        <v>#VALUE!</v>
      </c>
      <c r="Y220" s="41" t="e">
        <f aca="false">1-X220</f>
        <v>#VALUE!</v>
      </c>
      <c r="Z220" s="41" t="e">
        <f aca="false">1-(Y220/W220)</f>
        <v>#VALUE!</v>
      </c>
      <c r="AA220" s="41" t="e">
        <f aca="false">(R220*U220*V220)/Z220</f>
        <v>#VALUE!</v>
      </c>
      <c r="AB220" s="40" t="n">
        <v>0.01887</v>
      </c>
      <c r="AC220" s="42" t="s">
        <v>50</v>
      </c>
      <c r="AD220" s="43" t="b">
        <f aca="false">AND(NOT(ISBLANK(D220)),NOT(ISBLANK(F220)),NOT(ISBLANK(H220)),NOT(ISBLANK(I220)),NOT(ISBLANK(O220)),NOT(ISBLANK(Q220)),Q220&gt;=0,O220&gt;=0,H220&gt;=0,I220&gt;=0,G220&gt;0)</f>
        <v>0</v>
      </c>
      <c r="AE220" s="42" t="s">
        <v>51</v>
      </c>
      <c r="AF220" s="44" t="str">
        <f aca="false">IF($AD220=0,"Review",IF($H$3="US",(($H220-$I220-0.066667*($G220))/($G220*$M220)-($L220*$Q220))*$P220,(($H220-$I220-0.066667*($G220))/($G220*$M220)-($L220/8.696*$Q220))*$P220*37))</f>
        <v>Review</v>
      </c>
      <c r="AG220" s="45" t="str">
        <f aca="false">IF($AD220=0,"Review",IF($H$3="US",AA220/AB220*0.105*37,AA220/AB220))</f>
        <v>Review</v>
      </c>
      <c r="AH220" s="46" t="str">
        <f aca="false">IF($AD220=0,"",IF($H$3="US",AG220/60/60,AG220/24/60/60))</f>
        <v/>
      </c>
      <c r="AI220" s="47" t="str">
        <f aca="false">IF($AD220=0,"",IF($H$3="US",AA220/AB220*37/24/60/60,AA220/AB220/24/60/60))</f>
        <v/>
      </c>
      <c r="AJ220" s="48" t="str">
        <f aca="false">IF(AD220=0,"",IF(AF220=0,"",S220/R220))</f>
        <v/>
      </c>
      <c r="AK220" s="49" t="str">
        <f aca="false">IF(AD220=1,5%,"")</f>
        <v/>
      </c>
      <c r="AL220" s="49" t="str">
        <f aca="false">IF(AD220=1,(100*1.4)/(H220-I220)/100,"")</f>
        <v/>
      </c>
      <c r="AM220" s="49" t="str">
        <f aca="false">IF(AD220=1,IF(G220&gt;0,IF($H$3="US",0.1/AF220,(0.1*37)/AF220),0.1),"")</f>
        <v/>
      </c>
      <c r="AN220" s="49" t="str">
        <f aca="false">IF(AD220=1,SQRT(AK220*AK220+AL220*AL220+AM220*AM220),"")</f>
        <v/>
      </c>
      <c r="AO220" s="55"/>
    </row>
    <row r="221" customFormat="false" ht="19.35" hidden="false" customHeight="false" outlineLevel="0" collapsed="false">
      <c r="A221" s="26"/>
      <c r="B221" s="26"/>
      <c r="C221" s="27"/>
      <c r="D221" s="28"/>
      <c r="E221" s="27"/>
      <c r="F221" s="28"/>
      <c r="G221" s="29" t="str">
        <f aca="false">IF(OR(ISBLANK(C221),ISBLANK(D221),ISBLANK(E221),ISBLANK(F221)),"",(E221+F221)-(C221+D221))</f>
        <v/>
      </c>
      <c r="H221" s="30"/>
      <c r="I221" s="31"/>
      <c r="J221" s="32" t="n">
        <f aca="false">IF(N221="SST",0.314473,IF(N221="SLT",0.031243,IF(N221="LST",0.124228,IF(N221="LLT",0.010189,IF(N221="LST-OO",0.074671,IF(N221="LLT-OO",0.011965,IF(N221="LMT-OO",0.013497,IF(N221="HST",7.2954,IF(N221="HLT",0.60795)))))))))</f>
        <v>0</v>
      </c>
      <c r="K221" s="32" t="n">
        <f aca="false">IF(N221="SST",0.260619,IF(N221="SLT",0.02188,IF(N221="LST",0.040676,IF(N221="LLT",0.003372,IF(N221="LST-OO",0.037557,IF(N221="LLT-OO",0.002079,IF(N221="LMT-OO",0.012499,IF(N221="HST",0.004293,IF(N221="HLT",0.0003578)))))))))</f>
        <v>0</v>
      </c>
      <c r="L221" s="29" t="n">
        <f aca="false">IF(N221="SST",0.087,IF(N221="SLT",0.087,IF(N221="LST",0.12,IF(N221="LLT",0.12,IF(N221="LST-OO",0.12,IF(N221="LLT-OO",0.12,IF(N221="LMT-OO",0.12,IF(N221="HST",0.07,IF(N221="HLT",0.07)))))))))</f>
        <v>0</v>
      </c>
      <c r="M221" s="33" t="str">
        <f aca="false">IF(ISBLANK(N221),"",IF(N221="HST",J221+K221*((I221+H221)/2),IF(N221="HLT",J221+K221*((I221+H221)/2),J221+K221*LN((I221+H221)/2))))</f>
        <v/>
      </c>
      <c r="N221" s="31"/>
      <c r="O221" s="31"/>
      <c r="P221" s="34" t="n">
        <f aca="false">IF($H$3="US",IF(LEFT(N221,1)="S",IF(O221&lt;=4000,1,IF(O221&gt;4000,0.79+(6*O221/100000))),IF(LEFT(N221,1)="L",IF(O221&lt;=200,1,IF(O221&gt;200,1.005+(4.5526*O221/100000))),IF(LEFT(N221,1)="H",1))),IF($H$3="SI",IF(LEFT(N221,1)="S",IF(O221&lt;=1219.51,1,IF(O221&gt;1219.51,0.79+(6*(O221*3.28)/100000))),IF(LEFT(N221,1)="L",IF(O221&lt;=60.98,1,IF(O221&gt;60.98,1.005+(4.5526*(O221*3.28)/100000))),IF(LEFT(N221,1)="H",1)))))</f>
        <v>0</v>
      </c>
      <c r="Q221" s="35"/>
      <c r="R221" s="36" t="str">
        <f aca="false">IF(AF221&lt;0,0,IF($AD221=0,"Review",IF($H$3="US",(($H221-$I221-0.066667*($G221))/($G221*$M221)-($L221*$Q221))*$P221,(($H221-$I221-0.066667*($G221))/($G221*$M221)-($L221/8.696*$Q221))*$P221*37)))</f>
        <v>Review</v>
      </c>
      <c r="S221" s="37" t="str">
        <f aca="false">IF(R221="Review","",IF(R221=0,"",(SQRT(SUMSQ((5),(100*1.4/(H221-I221)),(100*IF($E$3="US",0.1,0.1*37)/R221)))/100)*R221))</f>
        <v/>
      </c>
      <c r="T221" s="38" t="str">
        <f aca="false">IF(R221="Review","",IF(R221=0,"",S221/R221))</f>
        <v/>
      </c>
      <c r="U221" s="39" t="n">
        <v>0.1814</v>
      </c>
      <c r="V221" s="40" t="n">
        <v>0.00096</v>
      </c>
      <c r="W221" s="41" t="e">
        <f aca="false">U221*G221</f>
        <v>#VALUE!</v>
      </c>
      <c r="X221" s="41" t="e">
        <f aca="false">EXP(-W221)</f>
        <v>#VALUE!</v>
      </c>
      <c r="Y221" s="41" t="e">
        <f aca="false">1-X221</f>
        <v>#VALUE!</v>
      </c>
      <c r="Z221" s="41" t="e">
        <f aca="false">1-(Y221/W221)</f>
        <v>#VALUE!</v>
      </c>
      <c r="AA221" s="41" t="e">
        <f aca="false">(R221*U221*V221)/Z221</f>
        <v>#VALUE!</v>
      </c>
      <c r="AB221" s="40" t="n">
        <v>0.01887</v>
      </c>
      <c r="AC221" s="42" t="s">
        <v>50</v>
      </c>
      <c r="AD221" s="43" t="b">
        <f aca="false">AND(NOT(ISBLANK(D221)),NOT(ISBLANK(F221)),NOT(ISBLANK(H221)),NOT(ISBLANK(I221)),NOT(ISBLANK(O221)),NOT(ISBLANK(Q221)),Q221&gt;=0,O221&gt;=0,H221&gt;=0,I221&gt;=0,G221&gt;0)</f>
        <v>0</v>
      </c>
      <c r="AE221" s="42" t="s">
        <v>51</v>
      </c>
      <c r="AF221" s="44" t="str">
        <f aca="false">IF($AD221=0,"Review",IF($H$3="US",(($H221-$I221-0.066667*($G221))/($G221*$M221)-($L221*$Q221))*$P221,(($H221-$I221-0.066667*($G221))/($G221*$M221)-($L221/8.696*$Q221))*$P221*37))</f>
        <v>Review</v>
      </c>
      <c r="AG221" s="45" t="str">
        <f aca="false">IF($AD221=0,"Review",IF($H$3="US",AA221/AB221*0.105*37,AA221/AB221))</f>
        <v>Review</v>
      </c>
      <c r="AH221" s="46" t="str">
        <f aca="false">IF($AD221=0,"",IF($H$3="US",AG221/60/60,AG221/24/60/60))</f>
        <v/>
      </c>
      <c r="AI221" s="47" t="str">
        <f aca="false">IF($AD221=0,"",IF($H$3="US",AA221/AB221*37/24/60/60,AA221/AB221/24/60/60))</f>
        <v/>
      </c>
      <c r="AJ221" s="48" t="str">
        <f aca="false">IF(AD221=0,"",IF(AF221=0,"",S221/R221))</f>
        <v/>
      </c>
      <c r="AK221" s="49" t="str">
        <f aca="false">IF(AD221=1,5%,"")</f>
        <v/>
      </c>
      <c r="AL221" s="49" t="str">
        <f aca="false">IF(AD221=1,(100*1.4)/(H221-I221)/100,"")</f>
        <v/>
      </c>
      <c r="AM221" s="49" t="str">
        <f aca="false">IF(AD221=1,IF(G221&gt;0,IF($H$3="US",0.1/AF221,(0.1*37)/AF221),0.1),"")</f>
        <v/>
      </c>
      <c r="AN221" s="49" t="str">
        <f aca="false">IF(AD221=1,SQRT(AK221*AK221+AL221*AL221+AM221*AM221),"")</f>
        <v/>
      </c>
      <c r="AO221" s="55"/>
    </row>
    <row r="222" customFormat="false" ht="19.35" hidden="false" customHeight="false" outlineLevel="0" collapsed="false">
      <c r="A222" s="26"/>
      <c r="B222" s="26"/>
      <c r="C222" s="27"/>
      <c r="D222" s="28"/>
      <c r="E222" s="27"/>
      <c r="F222" s="28"/>
      <c r="G222" s="29" t="str">
        <f aca="false">IF(OR(ISBLANK(C222),ISBLANK(D222),ISBLANK(E222),ISBLANK(F222)),"",(E222+F222)-(C222+D222))</f>
        <v/>
      </c>
      <c r="H222" s="30"/>
      <c r="I222" s="31"/>
      <c r="J222" s="32" t="n">
        <f aca="false">IF(N222="SST",0.314473,IF(N222="SLT",0.031243,IF(N222="LST",0.124228,IF(N222="LLT",0.010189,IF(N222="LST-OO",0.074671,IF(N222="LLT-OO",0.011965,IF(N222="LMT-OO",0.013497,IF(N222="HST",7.2954,IF(N222="HLT",0.60795)))))))))</f>
        <v>0</v>
      </c>
      <c r="K222" s="32" t="n">
        <f aca="false">IF(N222="SST",0.260619,IF(N222="SLT",0.02188,IF(N222="LST",0.040676,IF(N222="LLT",0.003372,IF(N222="LST-OO",0.037557,IF(N222="LLT-OO",0.002079,IF(N222="LMT-OO",0.012499,IF(N222="HST",0.004293,IF(N222="HLT",0.0003578)))))))))</f>
        <v>0</v>
      </c>
      <c r="L222" s="29" t="n">
        <f aca="false">IF(N222="SST",0.087,IF(N222="SLT",0.087,IF(N222="LST",0.12,IF(N222="LLT",0.12,IF(N222="LST-OO",0.12,IF(N222="LLT-OO",0.12,IF(N222="LMT-OO",0.12,IF(N222="HST",0.07,IF(N222="HLT",0.07)))))))))</f>
        <v>0</v>
      </c>
      <c r="M222" s="33" t="str">
        <f aca="false">IF(ISBLANK(N222),"",IF(N222="HST",J222+K222*((I222+H222)/2),IF(N222="HLT",J222+K222*((I222+H222)/2),J222+K222*LN((I222+H222)/2))))</f>
        <v/>
      </c>
      <c r="N222" s="31"/>
      <c r="O222" s="31"/>
      <c r="P222" s="34" t="n">
        <f aca="false">IF($H$3="US",IF(LEFT(N222,1)="S",IF(O222&lt;=4000,1,IF(O222&gt;4000,0.79+(6*O222/100000))),IF(LEFT(N222,1)="L",IF(O222&lt;=200,1,IF(O222&gt;200,1.005+(4.5526*O222/100000))),IF(LEFT(N222,1)="H",1))),IF($H$3="SI",IF(LEFT(N222,1)="S",IF(O222&lt;=1219.51,1,IF(O222&gt;1219.51,0.79+(6*(O222*3.28)/100000))),IF(LEFT(N222,1)="L",IF(O222&lt;=60.98,1,IF(O222&gt;60.98,1.005+(4.5526*(O222*3.28)/100000))),IF(LEFT(N222,1)="H",1)))))</f>
        <v>0</v>
      </c>
      <c r="Q222" s="35"/>
      <c r="R222" s="36" t="str">
        <f aca="false">IF(AF222&lt;0,0,IF($AD222=0,"Review",IF($H$3="US",(($H222-$I222-0.066667*($G222))/($G222*$M222)-($L222*$Q222))*$P222,(($H222-$I222-0.066667*($G222))/($G222*$M222)-($L222/8.696*$Q222))*$P222*37)))</f>
        <v>Review</v>
      </c>
      <c r="S222" s="37" t="str">
        <f aca="false">IF(R222="Review","",IF(R222=0,"",(SQRT(SUMSQ((5),(100*1.4/(H222-I222)),(100*IF($E$3="US",0.1,0.1*37)/R222)))/100)*R222))</f>
        <v/>
      </c>
      <c r="T222" s="38" t="str">
        <f aca="false">IF(R222="Review","",IF(R222=0,"",S222/R222))</f>
        <v/>
      </c>
      <c r="U222" s="39" t="n">
        <v>0.1814</v>
      </c>
      <c r="V222" s="40" t="n">
        <v>0.00096</v>
      </c>
      <c r="W222" s="41" t="e">
        <f aca="false">U222*G222</f>
        <v>#VALUE!</v>
      </c>
      <c r="X222" s="41" t="e">
        <f aca="false">EXP(-W222)</f>
        <v>#VALUE!</v>
      </c>
      <c r="Y222" s="41" t="e">
        <f aca="false">1-X222</f>
        <v>#VALUE!</v>
      </c>
      <c r="Z222" s="41" t="e">
        <f aca="false">1-(Y222/W222)</f>
        <v>#VALUE!</v>
      </c>
      <c r="AA222" s="41" t="e">
        <f aca="false">(R222*U222*V222)/Z222</f>
        <v>#VALUE!</v>
      </c>
      <c r="AB222" s="40" t="n">
        <v>0.01887</v>
      </c>
      <c r="AC222" s="42" t="s">
        <v>50</v>
      </c>
      <c r="AD222" s="43" t="b">
        <f aca="false">AND(NOT(ISBLANK(D222)),NOT(ISBLANK(F222)),NOT(ISBLANK(H222)),NOT(ISBLANK(I222)),NOT(ISBLANK(O222)),NOT(ISBLANK(Q222)),Q222&gt;=0,O222&gt;=0,H222&gt;=0,I222&gt;=0,G222&gt;0)</f>
        <v>0</v>
      </c>
      <c r="AE222" s="42" t="s">
        <v>51</v>
      </c>
      <c r="AF222" s="44" t="str">
        <f aca="false">IF($AD222=0,"Review",IF($H$3="US",(($H222-$I222-0.066667*($G222))/($G222*$M222)-($L222*$Q222))*$P222,(($H222-$I222-0.066667*($G222))/($G222*$M222)-($L222/8.696*$Q222))*$P222*37))</f>
        <v>Review</v>
      </c>
      <c r="AG222" s="45" t="str">
        <f aca="false">IF($AD222=0,"Review",IF($H$3="US",AA222/AB222*0.105*37,AA222/AB222))</f>
        <v>Review</v>
      </c>
      <c r="AH222" s="46" t="str">
        <f aca="false">IF($AD222=0,"",IF($H$3="US",AG222/60/60,AG222/24/60/60))</f>
        <v/>
      </c>
      <c r="AI222" s="47" t="str">
        <f aca="false">IF($AD222=0,"",IF($H$3="US",AA222/AB222*37/24/60/60,AA222/AB222/24/60/60))</f>
        <v/>
      </c>
      <c r="AJ222" s="48" t="str">
        <f aca="false">IF(AD222=0,"",IF(AF222=0,"",S222/R222))</f>
        <v/>
      </c>
      <c r="AK222" s="49" t="str">
        <f aca="false">IF(AD222=1,5%,"")</f>
        <v/>
      </c>
      <c r="AL222" s="49" t="str">
        <f aca="false">IF(AD222=1,(100*1.4)/(H222-I222)/100,"")</f>
        <v/>
      </c>
      <c r="AM222" s="49" t="str">
        <f aca="false">IF(AD222=1,IF(G222&gt;0,IF($H$3="US",0.1/AF222,(0.1*37)/AF222),0.1),"")</f>
        <v/>
      </c>
      <c r="AN222" s="49" t="str">
        <f aca="false">IF(AD222=1,SQRT(AK222*AK222+AL222*AL222+AM222*AM222),"")</f>
        <v/>
      </c>
      <c r="AO222" s="55"/>
    </row>
    <row r="223" customFormat="false" ht="19.35" hidden="false" customHeight="false" outlineLevel="0" collapsed="false">
      <c r="A223" s="26"/>
      <c r="B223" s="26"/>
      <c r="C223" s="27"/>
      <c r="D223" s="28"/>
      <c r="E223" s="27"/>
      <c r="F223" s="28"/>
      <c r="G223" s="29" t="str">
        <f aca="false">IF(OR(ISBLANK(C223),ISBLANK(D223),ISBLANK(E223),ISBLANK(F223)),"",(E223+F223)-(C223+D223))</f>
        <v/>
      </c>
      <c r="H223" s="30"/>
      <c r="I223" s="31"/>
      <c r="J223" s="32" t="n">
        <f aca="false">IF(N223="SST",0.314473,IF(N223="SLT",0.031243,IF(N223="LST",0.124228,IF(N223="LLT",0.010189,IF(N223="LST-OO",0.074671,IF(N223="LLT-OO",0.011965,IF(N223="LMT-OO",0.013497,IF(N223="HST",7.2954,IF(N223="HLT",0.60795)))))))))</f>
        <v>0</v>
      </c>
      <c r="K223" s="32" t="n">
        <f aca="false">IF(N223="SST",0.260619,IF(N223="SLT",0.02188,IF(N223="LST",0.040676,IF(N223="LLT",0.003372,IF(N223="LST-OO",0.037557,IF(N223="LLT-OO",0.002079,IF(N223="LMT-OO",0.012499,IF(N223="HST",0.004293,IF(N223="HLT",0.0003578)))))))))</f>
        <v>0</v>
      </c>
      <c r="L223" s="29" t="n">
        <f aca="false">IF(N223="SST",0.087,IF(N223="SLT",0.087,IF(N223="LST",0.12,IF(N223="LLT",0.12,IF(N223="LST-OO",0.12,IF(N223="LLT-OO",0.12,IF(N223="LMT-OO",0.12,IF(N223="HST",0.07,IF(N223="HLT",0.07)))))))))</f>
        <v>0</v>
      </c>
      <c r="M223" s="33" t="str">
        <f aca="false">IF(ISBLANK(N223),"",IF(N223="HST",J223+K223*((I223+H223)/2),IF(N223="HLT",J223+K223*((I223+H223)/2),J223+K223*LN((I223+H223)/2))))</f>
        <v/>
      </c>
      <c r="N223" s="31"/>
      <c r="O223" s="31"/>
      <c r="P223" s="34" t="n">
        <f aca="false">IF($H$3="US",IF(LEFT(N223,1)="S",IF(O223&lt;=4000,1,IF(O223&gt;4000,0.79+(6*O223/100000))),IF(LEFT(N223,1)="L",IF(O223&lt;=200,1,IF(O223&gt;200,1.005+(4.5526*O223/100000))),IF(LEFT(N223,1)="H",1))),IF($H$3="SI",IF(LEFT(N223,1)="S",IF(O223&lt;=1219.51,1,IF(O223&gt;1219.51,0.79+(6*(O223*3.28)/100000))),IF(LEFT(N223,1)="L",IF(O223&lt;=60.98,1,IF(O223&gt;60.98,1.005+(4.5526*(O223*3.28)/100000))),IF(LEFT(N223,1)="H",1)))))</f>
        <v>0</v>
      </c>
      <c r="Q223" s="35"/>
      <c r="R223" s="36" t="str">
        <f aca="false">IF(AF223&lt;0,0,IF($AD223=0,"Review",IF($H$3="US",(($H223-$I223-0.066667*($G223))/($G223*$M223)-($L223*$Q223))*$P223,(($H223-$I223-0.066667*($G223))/($G223*$M223)-($L223/8.696*$Q223))*$P223*37)))</f>
        <v>Review</v>
      </c>
      <c r="S223" s="37" t="str">
        <f aca="false">IF(R223="Review","",IF(R223=0,"",(SQRT(SUMSQ((5),(100*1.4/(H223-I223)),(100*IF($E$3="US",0.1,0.1*37)/R223)))/100)*R223))</f>
        <v/>
      </c>
      <c r="T223" s="38" t="str">
        <f aca="false">IF(R223="Review","",IF(R223=0,"",S223/R223))</f>
        <v/>
      </c>
      <c r="U223" s="39" t="n">
        <v>0.1814</v>
      </c>
      <c r="V223" s="40" t="n">
        <v>0.00096</v>
      </c>
      <c r="W223" s="41" t="e">
        <f aca="false">U223*G223</f>
        <v>#VALUE!</v>
      </c>
      <c r="X223" s="41" t="e">
        <f aca="false">EXP(-W223)</f>
        <v>#VALUE!</v>
      </c>
      <c r="Y223" s="41" t="e">
        <f aca="false">1-X223</f>
        <v>#VALUE!</v>
      </c>
      <c r="Z223" s="41" t="e">
        <f aca="false">1-(Y223/W223)</f>
        <v>#VALUE!</v>
      </c>
      <c r="AA223" s="41" t="e">
        <f aca="false">(R223*U223*V223)/Z223</f>
        <v>#VALUE!</v>
      </c>
      <c r="AB223" s="40" t="n">
        <v>0.01887</v>
      </c>
      <c r="AC223" s="42" t="s">
        <v>50</v>
      </c>
      <c r="AD223" s="43" t="b">
        <f aca="false">AND(NOT(ISBLANK(D223)),NOT(ISBLANK(F223)),NOT(ISBLANK(H223)),NOT(ISBLANK(I223)),NOT(ISBLANK(O223)),NOT(ISBLANK(Q223)),Q223&gt;=0,O223&gt;=0,H223&gt;=0,I223&gt;=0,G223&gt;0)</f>
        <v>0</v>
      </c>
      <c r="AE223" s="42" t="s">
        <v>51</v>
      </c>
      <c r="AF223" s="44" t="str">
        <f aca="false">IF($AD223=0,"Review",IF($H$3="US",(($H223-$I223-0.066667*($G223))/($G223*$M223)-($L223*$Q223))*$P223,(($H223-$I223-0.066667*($G223))/($G223*$M223)-($L223/8.696*$Q223))*$P223*37))</f>
        <v>Review</v>
      </c>
      <c r="AG223" s="45" t="str">
        <f aca="false">IF($AD223=0,"Review",IF($H$3="US",AA223/AB223*0.105*37,AA223/AB223))</f>
        <v>Review</v>
      </c>
      <c r="AH223" s="46" t="str">
        <f aca="false">IF($AD223=0,"",IF($H$3="US",AG223/60/60,AG223/24/60/60))</f>
        <v/>
      </c>
      <c r="AI223" s="47" t="str">
        <f aca="false">IF($AD223=0,"",IF($H$3="US",AA223/AB223*37/24/60/60,AA223/AB223/24/60/60))</f>
        <v/>
      </c>
      <c r="AJ223" s="48" t="str">
        <f aca="false">IF(AD223=0,"",IF(AF223=0,"",S223/R223))</f>
        <v/>
      </c>
      <c r="AK223" s="49" t="str">
        <f aca="false">IF(AD223=1,5%,"")</f>
        <v/>
      </c>
      <c r="AL223" s="49" t="str">
        <f aca="false">IF(AD223=1,(100*1.4)/(H223-I223)/100,"")</f>
        <v/>
      </c>
      <c r="AM223" s="49" t="str">
        <f aca="false">IF(AD223=1,IF(G223&gt;0,IF($H$3="US",0.1/AF223,(0.1*37)/AF223),0.1),"")</f>
        <v/>
      </c>
      <c r="AN223" s="49" t="str">
        <f aca="false">IF(AD223=1,SQRT(AK223*AK223+AL223*AL223+AM223*AM223),"")</f>
        <v/>
      </c>
      <c r="AO223" s="55"/>
    </row>
    <row r="224" customFormat="false" ht="19.35" hidden="false" customHeight="false" outlineLevel="0" collapsed="false">
      <c r="A224" s="26"/>
      <c r="B224" s="26"/>
      <c r="C224" s="27"/>
      <c r="D224" s="28"/>
      <c r="E224" s="27"/>
      <c r="F224" s="28"/>
      <c r="G224" s="29" t="str">
        <f aca="false">IF(OR(ISBLANK(C224),ISBLANK(D224),ISBLANK(E224),ISBLANK(F224)),"",(E224+F224)-(C224+D224))</f>
        <v/>
      </c>
      <c r="H224" s="30"/>
      <c r="I224" s="31"/>
      <c r="J224" s="32" t="n">
        <f aca="false">IF(N224="SST",0.314473,IF(N224="SLT",0.031243,IF(N224="LST",0.124228,IF(N224="LLT",0.010189,IF(N224="LST-OO",0.074671,IF(N224="LLT-OO",0.011965,IF(N224="LMT-OO",0.013497,IF(N224="HST",7.2954,IF(N224="HLT",0.60795)))))))))</f>
        <v>0</v>
      </c>
      <c r="K224" s="32" t="n">
        <f aca="false">IF(N224="SST",0.260619,IF(N224="SLT",0.02188,IF(N224="LST",0.040676,IF(N224="LLT",0.003372,IF(N224="LST-OO",0.037557,IF(N224="LLT-OO",0.002079,IF(N224="LMT-OO",0.012499,IF(N224="HST",0.004293,IF(N224="HLT",0.0003578)))))))))</f>
        <v>0</v>
      </c>
      <c r="L224" s="29" t="n">
        <f aca="false">IF(N224="SST",0.087,IF(N224="SLT",0.087,IF(N224="LST",0.12,IF(N224="LLT",0.12,IF(N224="LST-OO",0.12,IF(N224="LLT-OO",0.12,IF(N224="LMT-OO",0.12,IF(N224="HST",0.07,IF(N224="HLT",0.07)))))))))</f>
        <v>0</v>
      </c>
      <c r="M224" s="33" t="str">
        <f aca="false">IF(ISBLANK(N224),"",IF(N224="HST",J224+K224*((I224+H224)/2),IF(N224="HLT",J224+K224*((I224+H224)/2),J224+K224*LN((I224+H224)/2))))</f>
        <v/>
      </c>
      <c r="N224" s="31"/>
      <c r="O224" s="31"/>
      <c r="P224" s="34" t="n">
        <f aca="false">IF($H$3="US",IF(LEFT(N224,1)="S",IF(O224&lt;=4000,1,IF(O224&gt;4000,0.79+(6*O224/100000))),IF(LEFT(N224,1)="L",IF(O224&lt;=200,1,IF(O224&gt;200,1.005+(4.5526*O224/100000))),IF(LEFT(N224,1)="H",1))),IF($H$3="SI",IF(LEFT(N224,1)="S",IF(O224&lt;=1219.51,1,IF(O224&gt;1219.51,0.79+(6*(O224*3.28)/100000))),IF(LEFT(N224,1)="L",IF(O224&lt;=60.98,1,IF(O224&gt;60.98,1.005+(4.5526*(O224*3.28)/100000))),IF(LEFT(N224,1)="H",1)))))</f>
        <v>0</v>
      </c>
      <c r="Q224" s="35"/>
      <c r="R224" s="36" t="str">
        <f aca="false">IF(AF224&lt;0,0,IF($AD224=0,"Review",IF($H$3="US",(($H224-$I224-0.066667*($G224))/($G224*$M224)-($L224*$Q224))*$P224,(($H224-$I224-0.066667*($G224))/($G224*$M224)-($L224/8.696*$Q224))*$P224*37)))</f>
        <v>Review</v>
      </c>
      <c r="S224" s="37" t="str">
        <f aca="false">IF(R224="Review","",IF(R224=0,"",(SQRT(SUMSQ((5),(100*1.4/(H224-I224)),(100*IF($E$3="US",0.1,0.1*37)/R224)))/100)*R224))</f>
        <v/>
      </c>
      <c r="T224" s="38" t="str">
        <f aca="false">IF(R224="Review","",IF(R224=0,"",S224/R224))</f>
        <v/>
      </c>
      <c r="U224" s="39" t="n">
        <v>0.1814</v>
      </c>
      <c r="V224" s="40" t="n">
        <v>0.00096</v>
      </c>
      <c r="W224" s="41" t="e">
        <f aca="false">U224*G224</f>
        <v>#VALUE!</v>
      </c>
      <c r="X224" s="41" t="e">
        <f aca="false">EXP(-W224)</f>
        <v>#VALUE!</v>
      </c>
      <c r="Y224" s="41" t="e">
        <f aca="false">1-X224</f>
        <v>#VALUE!</v>
      </c>
      <c r="Z224" s="41" t="e">
        <f aca="false">1-(Y224/W224)</f>
        <v>#VALUE!</v>
      </c>
      <c r="AA224" s="41" t="e">
        <f aca="false">(R224*U224*V224)/Z224</f>
        <v>#VALUE!</v>
      </c>
      <c r="AB224" s="40" t="n">
        <v>0.01887</v>
      </c>
      <c r="AC224" s="42" t="s">
        <v>50</v>
      </c>
      <c r="AD224" s="43" t="b">
        <f aca="false">AND(NOT(ISBLANK(D224)),NOT(ISBLANK(F224)),NOT(ISBLANK(H224)),NOT(ISBLANK(I224)),NOT(ISBLANK(O224)),NOT(ISBLANK(Q224)),Q224&gt;=0,O224&gt;=0,H224&gt;=0,I224&gt;=0,G224&gt;0)</f>
        <v>0</v>
      </c>
      <c r="AE224" s="42" t="s">
        <v>51</v>
      </c>
      <c r="AF224" s="44" t="str">
        <f aca="false">IF($AD224=0,"Review",IF($H$3="US",(($H224-$I224-0.066667*($G224))/($G224*$M224)-($L224*$Q224))*$P224,(($H224-$I224-0.066667*($G224))/($G224*$M224)-($L224/8.696*$Q224))*$P224*37))</f>
        <v>Review</v>
      </c>
      <c r="AG224" s="45" t="str">
        <f aca="false">IF($AD224=0,"Review",IF($H$3="US",AA224/AB224*0.105*37,AA224/AB224))</f>
        <v>Review</v>
      </c>
      <c r="AH224" s="46" t="str">
        <f aca="false">IF($AD224=0,"",IF($H$3="US",AG224/60/60,AG224/24/60/60))</f>
        <v/>
      </c>
      <c r="AI224" s="47" t="str">
        <f aca="false">IF($AD224=0,"",IF($H$3="US",AA224/AB224*37/24/60/60,AA224/AB224/24/60/60))</f>
        <v/>
      </c>
      <c r="AJ224" s="48" t="str">
        <f aca="false">IF(AD224=0,"",IF(AF224=0,"",S224/R224))</f>
        <v/>
      </c>
      <c r="AK224" s="49" t="str">
        <f aca="false">IF(AD224=1,5%,"")</f>
        <v/>
      </c>
      <c r="AL224" s="49" t="str">
        <f aca="false">IF(AD224=1,(100*1.4)/(H224-I224)/100,"")</f>
        <v/>
      </c>
      <c r="AM224" s="49" t="str">
        <f aca="false">IF(AD224=1,IF(G224&gt;0,IF($H$3="US",0.1/AF224,(0.1*37)/AF224),0.1),"")</f>
        <v/>
      </c>
      <c r="AN224" s="49" t="str">
        <f aca="false">IF(AD224=1,SQRT(AK224*AK224+AL224*AL224+AM224*AM224),"")</f>
        <v/>
      </c>
      <c r="AO224" s="55"/>
    </row>
    <row r="225" customFormat="false" ht="19.35" hidden="false" customHeight="false" outlineLevel="0" collapsed="false">
      <c r="A225" s="26"/>
      <c r="B225" s="26"/>
      <c r="C225" s="27"/>
      <c r="D225" s="28"/>
      <c r="E225" s="27"/>
      <c r="F225" s="28"/>
      <c r="G225" s="29" t="str">
        <f aca="false">IF(OR(ISBLANK(C225),ISBLANK(D225),ISBLANK(E225),ISBLANK(F225)),"",(E225+F225)-(C225+D225))</f>
        <v/>
      </c>
      <c r="H225" s="30"/>
      <c r="I225" s="31"/>
      <c r="J225" s="32" t="n">
        <f aca="false">IF(N225="SST",0.314473,IF(N225="SLT",0.031243,IF(N225="LST",0.124228,IF(N225="LLT",0.010189,IF(N225="LST-OO",0.074671,IF(N225="LLT-OO",0.011965,IF(N225="LMT-OO",0.013497,IF(N225="HST",7.2954,IF(N225="HLT",0.60795)))))))))</f>
        <v>0</v>
      </c>
      <c r="K225" s="32" t="n">
        <f aca="false">IF(N225="SST",0.260619,IF(N225="SLT",0.02188,IF(N225="LST",0.040676,IF(N225="LLT",0.003372,IF(N225="LST-OO",0.037557,IF(N225="LLT-OO",0.002079,IF(N225="LMT-OO",0.012499,IF(N225="HST",0.004293,IF(N225="HLT",0.0003578)))))))))</f>
        <v>0</v>
      </c>
      <c r="L225" s="29" t="n">
        <f aca="false">IF(N225="SST",0.087,IF(N225="SLT",0.087,IF(N225="LST",0.12,IF(N225="LLT",0.12,IF(N225="LST-OO",0.12,IF(N225="LLT-OO",0.12,IF(N225="LMT-OO",0.12,IF(N225="HST",0.07,IF(N225="HLT",0.07)))))))))</f>
        <v>0</v>
      </c>
      <c r="M225" s="33" t="str">
        <f aca="false">IF(ISBLANK(N225),"",IF(N225="HST",J225+K225*((I225+H225)/2),IF(N225="HLT",J225+K225*((I225+H225)/2),J225+K225*LN((I225+H225)/2))))</f>
        <v/>
      </c>
      <c r="N225" s="31"/>
      <c r="O225" s="31"/>
      <c r="P225" s="34" t="n">
        <f aca="false">IF($H$3="US",IF(LEFT(N225,1)="S",IF(O225&lt;=4000,1,IF(O225&gt;4000,0.79+(6*O225/100000))),IF(LEFT(N225,1)="L",IF(O225&lt;=200,1,IF(O225&gt;200,1.005+(4.5526*O225/100000))),IF(LEFT(N225,1)="H",1))),IF($H$3="SI",IF(LEFT(N225,1)="S",IF(O225&lt;=1219.51,1,IF(O225&gt;1219.51,0.79+(6*(O225*3.28)/100000))),IF(LEFT(N225,1)="L",IF(O225&lt;=60.98,1,IF(O225&gt;60.98,1.005+(4.5526*(O225*3.28)/100000))),IF(LEFT(N225,1)="H",1)))))</f>
        <v>0</v>
      </c>
      <c r="Q225" s="35"/>
      <c r="R225" s="36" t="str">
        <f aca="false">IF(AF225&lt;0,0,IF($AD225=0,"Review",IF($H$3="US",(($H225-$I225-0.066667*($G225))/($G225*$M225)-($L225*$Q225))*$P225,(($H225-$I225-0.066667*($G225))/($G225*$M225)-($L225/8.696*$Q225))*$P225*37)))</f>
        <v>Review</v>
      </c>
      <c r="S225" s="37" t="str">
        <f aca="false">IF(R225="Review","",IF(R225=0,"",(SQRT(SUMSQ((5),(100*1.4/(H225-I225)),(100*IF($E$3="US",0.1,0.1*37)/R225)))/100)*R225))</f>
        <v/>
      </c>
      <c r="T225" s="38" t="str">
        <f aca="false">IF(R225="Review","",IF(R225=0,"",S225/R225))</f>
        <v/>
      </c>
      <c r="U225" s="39" t="n">
        <v>0.1814</v>
      </c>
      <c r="V225" s="40" t="n">
        <v>0.00096</v>
      </c>
      <c r="W225" s="41" t="e">
        <f aca="false">U225*G225</f>
        <v>#VALUE!</v>
      </c>
      <c r="X225" s="41" t="e">
        <f aca="false">EXP(-W225)</f>
        <v>#VALUE!</v>
      </c>
      <c r="Y225" s="41" t="e">
        <f aca="false">1-X225</f>
        <v>#VALUE!</v>
      </c>
      <c r="Z225" s="41" t="e">
        <f aca="false">1-(Y225/W225)</f>
        <v>#VALUE!</v>
      </c>
      <c r="AA225" s="41" t="e">
        <f aca="false">(R225*U225*V225)/Z225</f>
        <v>#VALUE!</v>
      </c>
      <c r="AB225" s="40" t="n">
        <v>0.01887</v>
      </c>
      <c r="AC225" s="42" t="s">
        <v>50</v>
      </c>
      <c r="AD225" s="43" t="b">
        <f aca="false">AND(NOT(ISBLANK(D225)),NOT(ISBLANK(F225)),NOT(ISBLANK(H225)),NOT(ISBLANK(I225)),NOT(ISBLANK(O225)),NOT(ISBLANK(Q225)),Q225&gt;=0,O225&gt;=0,H225&gt;=0,I225&gt;=0,G225&gt;0)</f>
        <v>0</v>
      </c>
      <c r="AE225" s="42" t="s">
        <v>51</v>
      </c>
      <c r="AF225" s="44" t="str">
        <f aca="false">IF($AD225=0,"Review",IF($H$3="US",(($H225-$I225-0.066667*($G225))/($G225*$M225)-($L225*$Q225))*$P225,(($H225-$I225-0.066667*($G225))/($G225*$M225)-($L225/8.696*$Q225))*$P225*37))</f>
        <v>Review</v>
      </c>
      <c r="AG225" s="45" t="str">
        <f aca="false">IF($AD225=0,"Review",IF($H$3="US",AA225/AB225*0.105*37,AA225/AB225))</f>
        <v>Review</v>
      </c>
      <c r="AH225" s="46" t="str">
        <f aca="false">IF($AD225=0,"",IF($H$3="US",AG225/60/60,AG225/24/60/60))</f>
        <v/>
      </c>
      <c r="AI225" s="47" t="str">
        <f aca="false">IF($AD225=0,"",IF($H$3="US",AA225/AB225*37/24/60/60,AA225/AB225/24/60/60))</f>
        <v/>
      </c>
      <c r="AJ225" s="48" t="str">
        <f aca="false">IF(AD225=0,"",IF(AF225=0,"",S225/R225))</f>
        <v/>
      </c>
      <c r="AK225" s="49" t="str">
        <f aca="false">IF(AD225=1,5%,"")</f>
        <v/>
      </c>
      <c r="AL225" s="49" t="str">
        <f aca="false">IF(AD225=1,(100*1.4)/(H225-I225)/100,"")</f>
        <v/>
      </c>
      <c r="AM225" s="49" t="str">
        <f aca="false">IF(AD225=1,IF(G225&gt;0,IF($H$3="US",0.1/AF225,(0.1*37)/AF225),0.1),"")</f>
        <v/>
      </c>
      <c r="AN225" s="49" t="str">
        <f aca="false">IF(AD225=1,SQRT(AK225*AK225+AL225*AL225+AM225*AM225),"")</f>
        <v/>
      </c>
      <c r="AO225" s="55"/>
    </row>
    <row r="226" customFormat="false" ht="19.35" hidden="false" customHeight="false" outlineLevel="0" collapsed="false">
      <c r="A226" s="26"/>
      <c r="B226" s="26"/>
      <c r="C226" s="27"/>
      <c r="D226" s="28"/>
      <c r="E226" s="27"/>
      <c r="F226" s="28"/>
      <c r="G226" s="29" t="str">
        <f aca="false">IF(OR(ISBLANK(C226),ISBLANK(D226),ISBLANK(E226),ISBLANK(F226)),"",(E226+F226)-(C226+D226))</f>
        <v/>
      </c>
      <c r="H226" s="30"/>
      <c r="I226" s="31"/>
      <c r="J226" s="32" t="n">
        <f aca="false">IF(N226="SST",0.314473,IF(N226="SLT",0.031243,IF(N226="LST",0.124228,IF(N226="LLT",0.010189,IF(N226="LST-OO",0.074671,IF(N226="LLT-OO",0.011965,IF(N226="LMT-OO",0.013497,IF(N226="HST",7.2954,IF(N226="HLT",0.60795)))))))))</f>
        <v>0</v>
      </c>
      <c r="K226" s="32" t="n">
        <f aca="false">IF(N226="SST",0.260619,IF(N226="SLT",0.02188,IF(N226="LST",0.040676,IF(N226="LLT",0.003372,IF(N226="LST-OO",0.037557,IF(N226="LLT-OO",0.002079,IF(N226="LMT-OO",0.012499,IF(N226="HST",0.004293,IF(N226="HLT",0.0003578)))))))))</f>
        <v>0</v>
      </c>
      <c r="L226" s="29" t="n">
        <f aca="false">IF(N226="SST",0.087,IF(N226="SLT",0.087,IF(N226="LST",0.12,IF(N226="LLT",0.12,IF(N226="LST-OO",0.12,IF(N226="LLT-OO",0.12,IF(N226="LMT-OO",0.12,IF(N226="HST",0.07,IF(N226="HLT",0.07)))))))))</f>
        <v>0</v>
      </c>
      <c r="M226" s="33" t="str">
        <f aca="false">IF(ISBLANK(N226),"",IF(N226="HST",J226+K226*((I226+H226)/2),IF(N226="HLT",J226+K226*((I226+H226)/2),J226+K226*LN((I226+H226)/2))))</f>
        <v/>
      </c>
      <c r="N226" s="31"/>
      <c r="O226" s="31"/>
      <c r="P226" s="34" t="n">
        <f aca="false">IF($H$3="US",IF(LEFT(N226,1)="S",IF(O226&lt;=4000,1,IF(O226&gt;4000,0.79+(6*O226/100000))),IF(LEFT(N226,1)="L",IF(O226&lt;=200,1,IF(O226&gt;200,1.005+(4.5526*O226/100000))),IF(LEFT(N226,1)="H",1))),IF($H$3="SI",IF(LEFT(N226,1)="S",IF(O226&lt;=1219.51,1,IF(O226&gt;1219.51,0.79+(6*(O226*3.28)/100000))),IF(LEFT(N226,1)="L",IF(O226&lt;=60.98,1,IF(O226&gt;60.98,1.005+(4.5526*(O226*3.28)/100000))),IF(LEFT(N226,1)="H",1)))))</f>
        <v>0</v>
      </c>
      <c r="Q226" s="35"/>
      <c r="R226" s="36" t="str">
        <f aca="false">IF(AF226&lt;0,0,IF($AD226=0,"Review",IF($H$3="US",(($H226-$I226-0.066667*($G226))/($G226*$M226)-($L226*$Q226))*$P226,(($H226-$I226-0.066667*($G226))/($G226*$M226)-($L226/8.696*$Q226))*$P226*37)))</f>
        <v>Review</v>
      </c>
      <c r="S226" s="37" t="str">
        <f aca="false">IF(R226="Review","",IF(R226=0,"",(SQRT(SUMSQ((5),(100*1.4/(H226-I226)),(100*IF($E$3="US",0.1,0.1*37)/R226)))/100)*R226))</f>
        <v/>
      </c>
      <c r="T226" s="38" t="str">
        <f aca="false">IF(R226="Review","",IF(R226=0,"",S226/R226))</f>
        <v/>
      </c>
      <c r="U226" s="39" t="n">
        <v>0.1814</v>
      </c>
      <c r="V226" s="40" t="n">
        <v>0.00096</v>
      </c>
      <c r="W226" s="41" t="e">
        <f aca="false">U226*G226</f>
        <v>#VALUE!</v>
      </c>
      <c r="X226" s="41" t="e">
        <f aca="false">EXP(-W226)</f>
        <v>#VALUE!</v>
      </c>
      <c r="Y226" s="41" t="e">
        <f aca="false">1-X226</f>
        <v>#VALUE!</v>
      </c>
      <c r="Z226" s="41" t="e">
        <f aca="false">1-(Y226/W226)</f>
        <v>#VALUE!</v>
      </c>
      <c r="AA226" s="41" t="e">
        <f aca="false">(R226*U226*V226)/Z226</f>
        <v>#VALUE!</v>
      </c>
      <c r="AB226" s="40" t="n">
        <v>0.01887</v>
      </c>
      <c r="AC226" s="42" t="s">
        <v>50</v>
      </c>
      <c r="AD226" s="43" t="b">
        <f aca="false">AND(NOT(ISBLANK(D226)),NOT(ISBLANK(F226)),NOT(ISBLANK(H226)),NOT(ISBLANK(I226)),NOT(ISBLANK(O226)),NOT(ISBLANK(Q226)),Q226&gt;=0,O226&gt;=0,H226&gt;=0,I226&gt;=0,G226&gt;0)</f>
        <v>0</v>
      </c>
      <c r="AE226" s="42" t="s">
        <v>51</v>
      </c>
      <c r="AF226" s="44" t="str">
        <f aca="false">IF($AD226=0,"Review",IF($H$3="US",(($H226-$I226-0.066667*($G226))/($G226*$M226)-($L226*$Q226))*$P226,(($H226-$I226-0.066667*($G226))/($G226*$M226)-($L226/8.696*$Q226))*$P226*37))</f>
        <v>Review</v>
      </c>
      <c r="AG226" s="45" t="str">
        <f aca="false">IF($AD226=0,"Review",IF($H$3="US",AA226/AB226*0.105*37,AA226/AB226))</f>
        <v>Review</v>
      </c>
      <c r="AH226" s="46" t="str">
        <f aca="false">IF($AD226=0,"",IF($H$3="US",AG226/60/60,AG226/24/60/60))</f>
        <v/>
      </c>
      <c r="AI226" s="47" t="str">
        <f aca="false">IF($AD226=0,"",IF($H$3="US",AA226/AB226*37/24/60/60,AA226/AB226/24/60/60))</f>
        <v/>
      </c>
      <c r="AJ226" s="48" t="str">
        <f aca="false">IF(AD226=0,"",IF(AF226=0,"",S226/R226))</f>
        <v/>
      </c>
      <c r="AK226" s="49" t="str">
        <f aca="false">IF(AD226=1,5%,"")</f>
        <v/>
      </c>
      <c r="AL226" s="49" t="str">
        <f aca="false">IF(AD226=1,(100*1.4)/(H226-I226)/100,"")</f>
        <v/>
      </c>
      <c r="AM226" s="49" t="str">
        <f aca="false">IF(AD226=1,IF(G226&gt;0,IF($H$3="US",0.1/AF226,(0.1*37)/AF226),0.1),"")</f>
        <v/>
      </c>
      <c r="AN226" s="49" t="str">
        <f aca="false">IF(AD226=1,SQRT(AK226*AK226+AL226*AL226+AM226*AM226),"")</f>
        <v/>
      </c>
      <c r="AO226" s="55"/>
    </row>
    <row r="227" customFormat="false" ht="19.35" hidden="false" customHeight="false" outlineLevel="0" collapsed="false">
      <c r="A227" s="26"/>
      <c r="B227" s="26"/>
      <c r="C227" s="27"/>
      <c r="D227" s="28"/>
      <c r="E227" s="27"/>
      <c r="F227" s="28"/>
      <c r="G227" s="29" t="str">
        <f aca="false">IF(OR(ISBLANK(C227),ISBLANK(D227),ISBLANK(E227),ISBLANK(F227)),"",(E227+F227)-(C227+D227))</f>
        <v/>
      </c>
      <c r="H227" s="30"/>
      <c r="I227" s="31"/>
      <c r="J227" s="32" t="n">
        <f aca="false">IF(N227="SST",0.314473,IF(N227="SLT",0.031243,IF(N227="LST",0.124228,IF(N227="LLT",0.010189,IF(N227="LST-OO",0.074671,IF(N227="LLT-OO",0.011965,IF(N227="LMT-OO",0.013497,IF(N227="HST",7.2954,IF(N227="HLT",0.60795)))))))))</f>
        <v>0</v>
      </c>
      <c r="K227" s="32" t="n">
        <f aca="false">IF(N227="SST",0.260619,IF(N227="SLT",0.02188,IF(N227="LST",0.040676,IF(N227="LLT",0.003372,IF(N227="LST-OO",0.037557,IF(N227="LLT-OO",0.002079,IF(N227="LMT-OO",0.012499,IF(N227="HST",0.004293,IF(N227="HLT",0.0003578)))))))))</f>
        <v>0</v>
      </c>
      <c r="L227" s="29" t="n">
        <f aca="false">IF(N227="SST",0.087,IF(N227="SLT",0.087,IF(N227="LST",0.12,IF(N227="LLT",0.12,IF(N227="LST-OO",0.12,IF(N227="LLT-OO",0.12,IF(N227="LMT-OO",0.12,IF(N227="HST",0.07,IF(N227="HLT",0.07)))))))))</f>
        <v>0</v>
      </c>
      <c r="M227" s="33" t="str">
        <f aca="false">IF(ISBLANK(N227),"",IF(N227="HST",J227+K227*((I227+H227)/2),IF(N227="HLT",J227+K227*((I227+H227)/2),J227+K227*LN((I227+H227)/2))))</f>
        <v/>
      </c>
      <c r="N227" s="31"/>
      <c r="O227" s="31"/>
      <c r="P227" s="34" t="n">
        <f aca="false">IF($H$3="US",IF(LEFT(N227,1)="S",IF(O227&lt;=4000,1,IF(O227&gt;4000,0.79+(6*O227/100000))),IF(LEFT(N227,1)="L",IF(O227&lt;=200,1,IF(O227&gt;200,1.005+(4.5526*O227/100000))),IF(LEFT(N227,1)="H",1))),IF($H$3="SI",IF(LEFT(N227,1)="S",IF(O227&lt;=1219.51,1,IF(O227&gt;1219.51,0.79+(6*(O227*3.28)/100000))),IF(LEFT(N227,1)="L",IF(O227&lt;=60.98,1,IF(O227&gt;60.98,1.005+(4.5526*(O227*3.28)/100000))),IF(LEFT(N227,1)="H",1)))))</f>
        <v>0</v>
      </c>
      <c r="Q227" s="35"/>
      <c r="R227" s="36" t="str">
        <f aca="false">IF(AF227&lt;0,0,IF($AD227=0,"Review",IF($H$3="US",(($H227-$I227-0.066667*($G227))/($G227*$M227)-($L227*$Q227))*$P227,(($H227-$I227-0.066667*($G227))/($G227*$M227)-($L227/8.696*$Q227))*$P227*37)))</f>
        <v>Review</v>
      </c>
      <c r="S227" s="37" t="str">
        <f aca="false">IF(R227="Review","",IF(R227=0,"",(SQRT(SUMSQ((5),(100*1.4/(H227-I227)),(100*IF($E$3="US",0.1,0.1*37)/R227)))/100)*R227))</f>
        <v/>
      </c>
      <c r="T227" s="38" t="str">
        <f aca="false">IF(R227="Review","",IF(R227=0,"",S227/R227))</f>
        <v/>
      </c>
      <c r="U227" s="39" t="n">
        <v>0.1814</v>
      </c>
      <c r="V227" s="40" t="n">
        <v>0.00096</v>
      </c>
      <c r="W227" s="41" t="e">
        <f aca="false">U227*G227</f>
        <v>#VALUE!</v>
      </c>
      <c r="X227" s="41" t="e">
        <f aca="false">EXP(-W227)</f>
        <v>#VALUE!</v>
      </c>
      <c r="Y227" s="41" t="e">
        <f aca="false">1-X227</f>
        <v>#VALUE!</v>
      </c>
      <c r="Z227" s="41" t="e">
        <f aca="false">1-(Y227/W227)</f>
        <v>#VALUE!</v>
      </c>
      <c r="AA227" s="41" t="e">
        <f aca="false">(R227*U227*V227)/Z227</f>
        <v>#VALUE!</v>
      </c>
      <c r="AB227" s="40" t="n">
        <v>0.01887</v>
      </c>
      <c r="AC227" s="42" t="s">
        <v>50</v>
      </c>
      <c r="AD227" s="43" t="b">
        <f aca="false">AND(NOT(ISBLANK(D227)),NOT(ISBLANK(F227)),NOT(ISBLANK(H227)),NOT(ISBLANK(I227)),NOT(ISBLANK(O227)),NOT(ISBLANK(Q227)),Q227&gt;=0,O227&gt;=0,H227&gt;=0,I227&gt;=0,G227&gt;0)</f>
        <v>0</v>
      </c>
      <c r="AE227" s="42" t="s">
        <v>51</v>
      </c>
      <c r="AF227" s="44" t="str">
        <f aca="false">IF($AD227=0,"Review",IF($H$3="US",(($H227-$I227-0.066667*($G227))/($G227*$M227)-($L227*$Q227))*$P227,(($H227-$I227-0.066667*($G227))/($G227*$M227)-($L227/8.696*$Q227))*$P227*37))</f>
        <v>Review</v>
      </c>
      <c r="AG227" s="45" t="str">
        <f aca="false">IF($AD227=0,"Review",IF($H$3="US",AA227/AB227*0.105*37,AA227/AB227))</f>
        <v>Review</v>
      </c>
      <c r="AH227" s="46" t="str">
        <f aca="false">IF($AD227=0,"",IF($H$3="US",AG227/60/60,AG227/24/60/60))</f>
        <v/>
      </c>
      <c r="AI227" s="47" t="str">
        <f aca="false">IF($AD227=0,"",IF($H$3="US",AA227/AB227*37/24/60/60,AA227/AB227/24/60/60))</f>
        <v/>
      </c>
      <c r="AJ227" s="48" t="str">
        <f aca="false">IF(AD227=0,"",IF(AF227=0,"",S227/R227))</f>
        <v/>
      </c>
      <c r="AK227" s="49" t="str">
        <f aca="false">IF(AD227=1,5%,"")</f>
        <v/>
      </c>
      <c r="AL227" s="49" t="str">
        <f aca="false">IF(AD227=1,(100*1.4)/(H227-I227)/100,"")</f>
        <v/>
      </c>
      <c r="AM227" s="49" t="str">
        <f aca="false">IF(AD227=1,IF(G227&gt;0,IF($H$3="US",0.1/AF227,(0.1*37)/AF227),0.1),"")</f>
        <v/>
      </c>
      <c r="AN227" s="49" t="str">
        <f aca="false">IF(AD227=1,SQRT(AK227*AK227+AL227*AL227+AM227*AM227),"")</f>
        <v/>
      </c>
      <c r="AO227" s="55"/>
    </row>
    <row r="228" customFormat="false" ht="19.35" hidden="false" customHeight="false" outlineLevel="0" collapsed="false">
      <c r="A228" s="26"/>
      <c r="B228" s="26"/>
      <c r="C228" s="27"/>
      <c r="D228" s="28"/>
      <c r="E228" s="27"/>
      <c r="F228" s="28"/>
      <c r="G228" s="29" t="str">
        <f aca="false">IF(OR(ISBLANK(C228),ISBLANK(D228),ISBLANK(E228),ISBLANK(F228)),"",(E228+F228)-(C228+D228))</f>
        <v/>
      </c>
      <c r="H228" s="30"/>
      <c r="I228" s="31"/>
      <c r="J228" s="32" t="n">
        <f aca="false">IF(N228="SST",0.314473,IF(N228="SLT",0.031243,IF(N228="LST",0.124228,IF(N228="LLT",0.010189,IF(N228="LST-OO",0.074671,IF(N228="LLT-OO",0.011965,IF(N228="LMT-OO",0.013497,IF(N228="HST",7.2954,IF(N228="HLT",0.60795)))))))))</f>
        <v>0</v>
      </c>
      <c r="K228" s="32" t="n">
        <f aca="false">IF(N228="SST",0.260619,IF(N228="SLT",0.02188,IF(N228="LST",0.040676,IF(N228="LLT",0.003372,IF(N228="LST-OO",0.037557,IF(N228="LLT-OO",0.002079,IF(N228="LMT-OO",0.012499,IF(N228="HST",0.004293,IF(N228="HLT",0.0003578)))))))))</f>
        <v>0</v>
      </c>
      <c r="L228" s="29" t="n">
        <f aca="false">IF(N228="SST",0.087,IF(N228="SLT",0.087,IF(N228="LST",0.12,IF(N228="LLT",0.12,IF(N228="LST-OO",0.12,IF(N228="LLT-OO",0.12,IF(N228="LMT-OO",0.12,IF(N228="HST",0.07,IF(N228="HLT",0.07)))))))))</f>
        <v>0</v>
      </c>
      <c r="M228" s="33" t="str">
        <f aca="false">IF(ISBLANK(N228),"",IF(N228="HST",J228+K228*((I228+H228)/2),IF(N228="HLT",J228+K228*((I228+H228)/2),J228+K228*LN((I228+H228)/2))))</f>
        <v/>
      </c>
      <c r="N228" s="31"/>
      <c r="O228" s="31"/>
      <c r="P228" s="34" t="n">
        <f aca="false">IF($H$3="US",IF(LEFT(N228,1)="S",IF(O228&lt;=4000,1,IF(O228&gt;4000,0.79+(6*O228/100000))),IF(LEFT(N228,1)="L",IF(O228&lt;=200,1,IF(O228&gt;200,1.005+(4.5526*O228/100000))),IF(LEFT(N228,1)="H",1))),IF($H$3="SI",IF(LEFT(N228,1)="S",IF(O228&lt;=1219.51,1,IF(O228&gt;1219.51,0.79+(6*(O228*3.28)/100000))),IF(LEFT(N228,1)="L",IF(O228&lt;=60.98,1,IF(O228&gt;60.98,1.005+(4.5526*(O228*3.28)/100000))),IF(LEFT(N228,1)="H",1)))))</f>
        <v>0</v>
      </c>
      <c r="Q228" s="35"/>
      <c r="R228" s="36" t="str">
        <f aca="false">IF(AF228&lt;0,0,IF($AD228=0,"Review",IF($H$3="US",(($H228-$I228-0.066667*($G228))/($G228*$M228)-($L228*$Q228))*$P228,(($H228-$I228-0.066667*($G228))/($G228*$M228)-($L228/8.696*$Q228))*$P228*37)))</f>
        <v>Review</v>
      </c>
      <c r="S228" s="37" t="str">
        <f aca="false">IF(R228="Review","",IF(R228=0,"",(SQRT(SUMSQ((5),(100*1.4/(H228-I228)),(100*IF($E$3="US",0.1,0.1*37)/R228)))/100)*R228))</f>
        <v/>
      </c>
      <c r="T228" s="38" t="str">
        <f aca="false">IF(R228="Review","",IF(R228=0,"",S228/R228))</f>
        <v/>
      </c>
      <c r="U228" s="39" t="n">
        <v>0.1814</v>
      </c>
      <c r="V228" s="40" t="n">
        <v>0.00096</v>
      </c>
      <c r="W228" s="41" t="e">
        <f aca="false">U228*G228</f>
        <v>#VALUE!</v>
      </c>
      <c r="X228" s="41" t="e">
        <f aca="false">EXP(-W228)</f>
        <v>#VALUE!</v>
      </c>
      <c r="Y228" s="41" t="e">
        <f aca="false">1-X228</f>
        <v>#VALUE!</v>
      </c>
      <c r="Z228" s="41" t="e">
        <f aca="false">1-(Y228/W228)</f>
        <v>#VALUE!</v>
      </c>
      <c r="AA228" s="41" t="e">
        <f aca="false">(R228*U228*V228)/Z228</f>
        <v>#VALUE!</v>
      </c>
      <c r="AB228" s="40" t="n">
        <v>0.01887</v>
      </c>
      <c r="AC228" s="42" t="s">
        <v>50</v>
      </c>
      <c r="AD228" s="43" t="b">
        <f aca="false">AND(NOT(ISBLANK(D228)),NOT(ISBLANK(F228)),NOT(ISBLANK(H228)),NOT(ISBLANK(I228)),NOT(ISBLANK(O228)),NOT(ISBLANK(Q228)),Q228&gt;=0,O228&gt;=0,H228&gt;=0,I228&gt;=0,G228&gt;0)</f>
        <v>0</v>
      </c>
      <c r="AE228" s="42" t="s">
        <v>51</v>
      </c>
      <c r="AF228" s="44" t="str">
        <f aca="false">IF($AD228=0,"Review",IF($H$3="US",(($H228-$I228-0.066667*($G228))/($G228*$M228)-($L228*$Q228))*$P228,(($H228-$I228-0.066667*($G228))/($G228*$M228)-($L228/8.696*$Q228))*$P228*37))</f>
        <v>Review</v>
      </c>
      <c r="AG228" s="45" t="str">
        <f aca="false">IF($AD228=0,"Review",IF($H$3="US",AA228/AB228*0.105*37,AA228/AB228))</f>
        <v>Review</v>
      </c>
      <c r="AH228" s="46" t="str">
        <f aca="false">IF($AD228=0,"",IF($H$3="US",AG228/60/60,AG228/24/60/60))</f>
        <v/>
      </c>
      <c r="AI228" s="47" t="str">
        <f aca="false">IF($AD228=0,"",IF($H$3="US",AA228/AB228*37/24/60/60,AA228/AB228/24/60/60))</f>
        <v/>
      </c>
      <c r="AJ228" s="48" t="str">
        <f aca="false">IF(AD228=0,"",IF(AF228=0,"",S228/R228))</f>
        <v/>
      </c>
      <c r="AK228" s="49" t="str">
        <f aca="false">IF(AD228=1,5%,"")</f>
        <v/>
      </c>
      <c r="AL228" s="49" t="str">
        <f aca="false">IF(AD228=1,(100*1.4)/(H228-I228)/100,"")</f>
        <v/>
      </c>
      <c r="AM228" s="49" t="str">
        <f aca="false">IF(AD228=1,IF(G228&gt;0,IF($H$3="US",0.1/AF228,(0.1*37)/AF228),0.1),"")</f>
        <v/>
      </c>
      <c r="AN228" s="49" t="str">
        <f aca="false">IF(AD228=1,SQRT(AK228*AK228+AL228*AL228+AM228*AM228),"")</f>
        <v/>
      </c>
      <c r="AO228" s="55"/>
    </row>
    <row r="229" customFormat="false" ht="19.35" hidden="false" customHeight="false" outlineLevel="0" collapsed="false">
      <c r="A229" s="26"/>
      <c r="B229" s="26"/>
      <c r="C229" s="27"/>
      <c r="D229" s="28"/>
      <c r="E229" s="27"/>
      <c r="F229" s="28"/>
      <c r="G229" s="29" t="str">
        <f aca="false">IF(OR(ISBLANK(C229),ISBLANK(D229),ISBLANK(E229),ISBLANK(F229)),"",(E229+F229)-(C229+D229))</f>
        <v/>
      </c>
      <c r="H229" s="30"/>
      <c r="I229" s="31"/>
      <c r="J229" s="32" t="n">
        <f aca="false">IF(N229="SST",0.314473,IF(N229="SLT",0.031243,IF(N229="LST",0.124228,IF(N229="LLT",0.010189,IF(N229="LST-OO",0.074671,IF(N229="LLT-OO",0.011965,IF(N229="LMT-OO",0.013497,IF(N229="HST",7.2954,IF(N229="HLT",0.60795)))))))))</f>
        <v>0</v>
      </c>
      <c r="K229" s="32" t="n">
        <f aca="false">IF(N229="SST",0.260619,IF(N229="SLT",0.02188,IF(N229="LST",0.040676,IF(N229="LLT",0.003372,IF(N229="LST-OO",0.037557,IF(N229="LLT-OO",0.002079,IF(N229="LMT-OO",0.012499,IF(N229="HST",0.004293,IF(N229="HLT",0.0003578)))))))))</f>
        <v>0</v>
      </c>
      <c r="L229" s="29" t="n">
        <f aca="false">IF(N229="SST",0.087,IF(N229="SLT",0.087,IF(N229="LST",0.12,IF(N229="LLT",0.12,IF(N229="LST-OO",0.12,IF(N229="LLT-OO",0.12,IF(N229="LMT-OO",0.12,IF(N229="HST",0.07,IF(N229="HLT",0.07)))))))))</f>
        <v>0</v>
      </c>
      <c r="M229" s="33" t="str">
        <f aca="false">IF(ISBLANK(N229),"",IF(N229="HST",J229+K229*((I229+H229)/2),IF(N229="HLT",J229+K229*((I229+H229)/2),J229+K229*LN((I229+H229)/2))))</f>
        <v/>
      </c>
      <c r="N229" s="31"/>
      <c r="O229" s="31"/>
      <c r="P229" s="34" t="n">
        <f aca="false">IF($H$3="US",IF(LEFT(N229,1)="S",IF(O229&lt;=4000,1,IF(O229&gt;4000,0.79+(6*O229/100000))),IF(LEFT(N229,1)="L",IF(O229&lt;=200,1,IF(O229&gt;200,1.005+(4.5526*O229/100000))),IF(LEFT(N229,1)="H",1))),IF($H$3="SI",IF(LEFT(N229,1)="S",IF(O229&lt;=1219.51,1,IF(O229&gt;1219.51,0.79+(6*(O229*3.28)/100000))),IF(LEFT(N229,1)="L",IF(O229&lt;=60.98,1,IF(O229&gt;60.98,1.005+(4.5526*(O229*3.28)/100000))),IF(LEFT(N229,1)="H",1)))))</f>
        <v>0</v>
      </c>
      <c r="Q229" s="35"/>
      <c r="R229" s="36" t="str">
        <f aca="false">IF(AF229&lt;0,0,IF($AD229=0,"Review",IF($H$3="US",(($H229-$I229-0.066667*($G229))/($G229*$M229)-($L229*$Q229))*$P229,(($H229-$I229-0.066667*($G229))/($G229*$M229)-($L229/8.696*$Q229))*$P229*37)))</f>
        <v>Review</v>
      </c>
      <c r="S229" s="37" t="str">
        <f aca="false">IF(R229="Review","",IF(R229=0,"",(SQRT(SUMSQ((5),(100*1.4/(H229-I229)),(100*IF($E$3="US",0.1,0.1*37)/R229)))/100)*R229))</f>
        <v/>
      </c>
      <c r="T229" s="38" t="str">
        <f aca="false">IF(R229="Review","",IF(R229=0,"",S229/R229))</f>
        <v/>
      </c>
      <c r="U229" s="39" t="n">
        <v>0.1814</v>
      </c>
      <c r="V229" s="40" t="n">
        <v>0.00096</v>
      </c>
      <c r="W229" s="41" t="e">
        <f aca="false">U229*G229</f>
        <v>#VALUE!</v>
      </c>
      <c r="X229" s="41" t="e">
        <f aca="false">EXP(-W229)</f>
        <v>#VALUE!</v>
      </c>
      <c r="Y229" s="41" t="e">
        <f aca="false">1-X229</f>
        <v>#VALUE!</v>
      </c>
      <c r="Z229" s="41" t="e">
        <f aca="false">1-(Y229/W229)</f>
        <v>#VALUE!</v>
      </c>
      <c r="AA229" s="41" t="e">
        <f aca="false">(R229*U229*V229)/Z229</f>
        <v>#VALUE!</v>
      </c>
      <c r="AB229" s="40" t="n">
        <v>0.01887</v>
      </c>
      <c r="AC229" s="42" t="s">
        <v>50</v>
      </c>
      <c r="AD229" s="43" t="b">
        <f aca="false">AND(NOT(ISBLANK(D229)),NOT(ISBLANK(F229)),NOT(ISBLANK(H229)),NOT(ISBLANK(I229)),NOT(ISBLANK(O229)),NOT(ISBLANK(Q229)),Q229&gt;=0,O229&gt;=0,H229&gt;=0,I229&gt;=0,G229&gt;0)</f>
        <v>0</v>
      </c>
      <c r="AE229" s="42" t="s">
        <v>51</v>
      </c>
      <c r="AF229" s="44" t="str">
        <f aca="false">IF($AD229=0,"Review",IF($H$3="US",(($H229-$I229-0.066667*($G229))/($G229*$M229)-($L229*$Q229))*$P229,(($H229-$I229-0.066667*($G229))/($G229*$M229)-($L229/8.696*$Q229))*$P229*37))</f>
        <v>Review</v>
      </c>
      <c r="AG229" s="45" t="str">
        <f aca="false">IF($AD229=0,"Review",IF($H$3="US",AA229/AB229*0.105*37,AA229/AB229))</f>
        <v>Review</v>
      </c>
      <c r="AH229" s="46" t="str">
        <f aca="false">IF($AD229=0,"",IF($H$3="US",AG229/60/60,AG229/24/60/60))</f>
        <v/>
      </c>
      <c r="AI229" s="47" t="str">
        <f aca="false">IF($AD229=0,"",IF($H$3="US",AA229/AB229*37/24/60/60,AA229/AB229/24/60/60))</f>
        <v/>
      </c>
      <c r="AJ229" s="48" t="str">
        <f aca="false">IF(AD229=0,"",IF(AF229=0,"",S229/R229))</f>
        <v/>
      </c>
      <c r="AK229" s="49" t="str">
        <f aca="false">IF(AD229=1,5%,"")</f>
        <v/>
      </c>
      <c r="AL229" s="49" t="str">
        <f aca="false">IF(AD229=1,(100*1.4)/(H229-I229)/100,"")</f>
        <v/>
      </c>
      <c r="AM229" s="49" t="str">
        <f aca="false">IF(AD229=1,IF(G229&gt;0,IF($H$3="US",0.1/AF229,(0.1*37)/AF229),0.1),"")</f>
        <v/>
      </c>
      <c r="AN229" s="49" t="str">
        <f aca="false">IF(AD229=1,SQRT(AK229*AK229+AL229*AL229+AM229*AM229),"")</f>
        <v/>
      </c>
      <c r="AO229" s="55"/>
    </row>
    <row r="230" customFormat="false" ht="19.35" hidden="false" customHeight="false" outlineLevel="0" collapsed="false">
      <c r="A230" s="26"/>
      <c r="B230" s="26"/>
      <c r="C230" s="27"/>
      <c r="D230" s="28"/>
      <c r="E230" s="27"/>
      <c r="F230" s="28"/>
      <c r="G230" s="29" t="str">
        <f aca="false">IF(OR(ISBLANK(C230),ISBLANK(D230),ISBLANK(E230),ISBLANK(F230)),"",(E230+F230)-(C230+D230))</f>
        <v/>
      </c>
      <c r="H230" s="30"/>
      <c r="I230" s="31"/>
      <c r="J230" s="32" t="n">
        <f aca="false">IF(N230="SST",0.314473,IF(N230="SLT",0.031243,IF(N230="LST",0.124228,IF(N230="LLT",0.010189,IF(N230="LST-OO",0.074671,IF(N230="LLT-OO",0.011965,IF(N230="LMT-OO",0.013497,IF(N230="HST",7.2954,IF(N230="HLT",0.60795)))))))))</f>
        <v>0</v>
      </c>
      <c r="K230" s="32" t="n">
        <f aca="false">IF(N230="SST",0.260619,IF(N230="SLT",0.02188,IF(N230="LST",0.040676,IF(N230="LLT",0.003372,IF(N230="LST-OO",0.037557,IF(N230="LLT-OO",0.002079,IF(N230="LMT-OO",0.012499,IF(N230="HST",0.004293,IF(N230="HLT",0.0003578)))))))))</f>
        <v>0</v>
      </c>
      <c r="L230" s="29" t="n">
        <f aca="false">IF(N230="SST",0.087,IF(N230="SLT",0.087,IF(N230="LST",0.12,IF(N230="LLT",0.12,IF(N230="LST-OO",0.12,IF(N230="LLT-OO",0.12,IF(N230="LMT-OO",0.12,IF(N230="HST",0.07,IF(N230="HLT",0.07)))))))))</f>
        <v>0</v>
      </c>
      <c r="M230" s="33" t="str">
        <f aca="false">IF(ISBLANK(N230),"",IF(N230="HST",J230+K230*((I230+H230)/2),IF(N230="HLT",J230+K230*((I230+H230)/2),J230+K230*LN((I230+H230)/2))))</f>
        <v/>
      </c>
      <c r="N230" s="31"/>
      <c r="O230" s="31"/>
      <c r="P230" s="34" t="n">
        <f aca="false">IF($H$3="US",IF(LEFT(N230,1)="S",IF(O230&lt;=4000,1,IF(O230&gt;4000,0.79+(6*O230/100000))),IF(LEFT(N230,1)="L",IF(O230&lt;=200,1,IF(O230&gt;200,1.005+(4.5526*O230/100000))),IF(LEFT(N230,1)="H",1))),IF($H$3="SI",IF(LEFT(N230,1)="S",IF(O230&lt;=1219.51,1,IF(O230&gt;1219.51,0.79+(6*(O230*3.28)/100000))),IF(LEFT(N230,1)="L",IF(O230&lt;=60.98,1,IF(O230&gt;60.98,1.005+(4.5526*(O230*3.28)/100000))),IF(LEFT(N230,1)="H",1)))))</f>
        <v>0</v>
      </c>
      <c r="Q230" s="35"/>
      <c r="R230" s="36" t="str">
        <f aca="false">IF(AF230&lt;0,0,IF($AD230=0,"Review",IF($H$3="US",(($H230-$I230-0.066667*($G230))/($G230*$M230)-($L230*$Q230))*$P230,(($H230-$I230-0.066667*($G230))/($G230*$M230)-($L230/8.696*$Q230))*$P230*37)))</f>
        <v>Review</v>
      </c>
      <c r="S230" s="37" t="str">
        <f aca="false">IF(R230="Review","",IF(R230=0,"",(SQRT(SUMSQ((5),(100*1.4/(H230-I230)),(100*IF($E$3="US",0.1,0.1*37)/R230)))/100)*R230))</f>
        <v/>
      </c>
      <c r="T230" s="38" t="str">
        <f aca="false">IF(R230="Review","",IF(R230=0,"",S230/R230))</f>
        <v/>
      </c>
      <c r="U230" s="39" t="n">
        <v>0.1814</v>
      </c>
      <c r="V230" s="40" t="n">
        <v>0.00096</v>
      </c>
      <c r="W230" s="41" t="e">
        <f aca="false">U230*G230</f>
        <v>#VALUE!</v>
      </c>
      <c r="X230" s="41" t="e">
        <f aca="false">EXP(-W230)</f>
        <v>#VALUE!</v>
      </c>
      <c r="Y230" s="41" t="e">
        <f aca="false">1-X230</f>
        <v>#VALUE!</v>
      </c>
      <c r="Z230" s="41" t="e">
        <f aca="false">1-(Y230/W230)</f>
        <v>#VALUE!</v>
      </c>
      <c r="AA230" s="41" t="e">
        <f aca="false">(R230*U230*V230)/Z230</f>
        <v>#VALUE!</v>
      </c>
      <c r="AB230" s="40" t="n">
        <v>0.01887</v>
      </c>
      <c r="AC230" s="42" t="s">
        <v>50</v>
      </c>
      <c r="AD230" s="43" t="b">
        <f aca="false">AND(NOT(ISBLANK(D230)),NOT(ISBLANK(F230)),NOT(ISBLANK(H230)),NOT(ISBLANK(I230)),NOT(ISBLANK(O230)),NOT(ISBLANK(Q230)),Q230&gt;=0,O230&gt;=0,H230&gt;=0,I230&gt;=0,G230&gt;0)</f>
        <v>0</v>
      </c>
      <c r="AE230" s="42" t="s">
        <v>51</v>
      </c>
      <c r="AF230" s="44" t="str">
        <f aca="false">IF($AD230=0,"Review",IF($H$3="US",(($H230-$I230-0.066667*($G230))/($G230*$M230)-($L230*$Q230))*$P230,(($H230-$I230-0.066667*($G230))/($G230*$M230)-($L230/8.696*$Q230))*$P230*37))</f>
        <v>Review</v>
      </c>
      <c r="AG230" s="45" t="str">
        <f aca="false">IF($AD230=0,"Review",IF($H$3="US",AA230/AB230*0.105*37,AA230/AB230))</f>
        <v>Review</v>
      </c>
      <c r="AH230" s="46" t="str">
        <f aca="false">IF($AD230=0,"",IF($H$3="US",AG230/60/60,AG230/24/60/60))</f>
        <v/>
      </c>
      <c r="AI230" s="47" t="str">
        <f aca="false">IF($AD230=0,"",IF($H$3="US",AA230/AB230*37/24/60/60,AA230/AB230/24/60/60))</f>
        <v/>
      </c>
      <c r="AJ230" s="48" t="str">
        <f aca="false">IF(AD230=0,"",IF(AF230=0,"",S230/R230))</f>
        <v/>
      </c>
      <c r="AK230" s="49" t="str">
        <f aca="false">IF(AD230=1,5%,"")</f>
        <v/>
      </c>
      <c r="AL230" s="49" t="str">
        <f aca="false">IF(AD230=1,(100*1.4)/(H230-I230)/100,"")</f>
        <v/>
      </c>
      <c r="AM230" s="49" t="str">
        <f aca="false">IF(AD230=1,IF(G230&gt;0,IF($H$3="US",0.1/AF230,(0.1*37)/AF230),0.1),"")</f>
        <v/>
      </c>
      <c r="AN230" s="49" t="str">
        <f aca="false">IF(AD230=1,SQRT(AK230*AK230+AL230*AL230+AM230*AM230),"")</f>
        <v/>
      </c>
      <c r="AO230" s="55"/>
    </row>
    <row r="231" customFormat="false" ht="19.35" hidden="false" customHeight="false" outlineLevel="0" collapsed="false">
      <c r="A231" s="26"/>
      <c r="B231" s="26"/>
      <c r="C231" s="27"/>
      <c r="D231" s="28"/>
      <c r="E231" s="27"/>
      <c r="F231" s="28"/>
      <c r="G231" s="29" t="str">
        <f aca="false">IF(OR(ISBLANK(C231),ISBLANK(D231),ISBLANK(E231),ISBLANK(F231)),"",(E231+F231)-(C231+D231))</f>
        <v/>
      </c>
      <c r="H231" s="30"/>
      <c r="I231" s="31"/>
      <c r="J231" s="32" t="n">
        <f aca="false">IF(N231="SST",0.314473,IF(N231="SLT",0.031243,IF(N231="LST",0.124228,IF(N231="LLT",0.010189,IF(N231="LST-OO",0.074671,IF(N231="LLT-OO",0.011965,IF(N231="LMT-OO",0.013497,IF(N231="HST",7.2954,IF(N231="HLT",0.60795)))))))))</f>
        <v>0</v>
      </c>
      <c r="K231" s="32" t="n">
        <f aca="false">IF(N231="SST",0.260619,IF(N231="SLT",0.02188,IF(N231="LST",0.040676,IF(N231="LLT",0.003372,IF(N231="LST-OO",0.037557,IF(N231="LLT-OO",0.002079,IF(N231="LMT-OO",0.012499,IF(N231="HST",0.004293,IF(N231="HLT",0.0003578)))))))))</f>
        <v>0</v>
      </c>
      <c r="L231" s="29" t="n">
        <f aca="false">IF(N231="SST",0.087,IF(N231="SLT",0.087,IF(N231="LST",0.12,IF(N231="LLT",0.12,IF(N231="LST-OO",0.12,IF(N231="LLT-OO",0.12,IF(N231="LMT-OO",0.12,IF(N231="HST",0.07,IF(N231="HLT",0.07)))))))))</f>
        <v>0</v>
      </c>
      <c r="M231" s="33" t="str">
        <f aca="false">IF(ISBLANK(N231),"",IF(N231="HST",J231+K231*((I231+H231)/2),IF(N231="HLT",J231+K231*((I231+H231)/2),J231+K231*LN((I231+H231)/2))))</f>
        <v/>
      </c>
      <c r="N231" s="31"/>
      <c r="O231" s="31"/>
      <c r="P231" s="34" t="n">
        <f aca="false">IF($H$3="US",IF(LEFT(N231,1)="S",IF(O231&lt;=4000,1,IF(O231&gt;4000,0.79+(6*O231/100000))),IF(LEFT(N231,1)="L",IF(O231&lt;=200,1,IF(O231&gt;200,1.005+(4.5526*O231/100000))),IF(LEFT(N231,1)="H",1))),IF($H$3="SI",IF(LEFT(N231,1)="S",IF(O231&lt;=1219.51,1,IF(O231&gt;1219.51,0.79+(6*(O231*3.28)/100000))),IF(LEFT(N231,1)="L",IF(O231&lt;=60.98,1,IF(O231&gt;60.98,1.005+(4.5526*(O231*3.28)/100000))),IF(LEFT(N231,1)="H",1)))))</f>
        <v>0</v>
      </c>
      <c r="Q231" s="35"/>
      <c r="R231" s="36" t="str">
        <f aca="false">IF(AF231&lt;0,0,IF($AD231=0,"Review",IF($H$3="US",(($H231-$I231-0.066667*($G231))/($G231*$M231)-($L231*$Q231))*$P231,(($H231-$I231-0.066667*($G231))/($G231*$M231)-($L231/8.696*$Q231))*$P231*37)))</f>
        <v>Review</v>
      </c>
      <c r="S231" s="37" t="str">
        <f aca="false">IF(R231="Review","",IF(R231=0,"",(SQRT(SUMSQ((5),(100*1.4/(H231-I231)),(100*IF($E$3="US",0.1,0.1*37)/R231)))/100)*R231))</f>
        <v/>
      </c>
      <c r="T231" s="38" t="str">
        <f aca="false">IF(R231="Review","",IF(R231=0,"",S231/R231))</f>
        <v/>
      </c>
      <c r="U231" s="39" t="n">
        <v>0.1814</v>
      </c>
      <c r="V231" s="40" t="n">
        <v>0.00096</v>
      </c>
      <c r="W231" s="41" t="e">
        <f aca="false">U231*G231</f>
        <v>#VALUE!</v>
      </c>
      <c r="X231" s="41" t="e">
        <f aca="false">EXP(-W231)</f>
        <v>#VALUE!</v>
      </c>
      <c r="Y231" s="41" t="e">
        <f aca="false">1-X231</f>
        <v>#VALUE!</v>
      </c>
      <c r="Z231" s="41" t="e">
        <f aca="false">1-(Y231/W231)</f>
        <v>#VALUE!</v>
      </c>
      <c r="AA231" s="41" t="e">
        <f aca="false">(R231*U231*V231)/Z231</f>
        <v>#VALUE!</v>
      </c>
      <c r="AB231" s="40" t="n">
        <v>0.01887</v>
      </c>
      <c r="AC231" s="42" t="s">
        <v>50</v>
      </c>
      <c r="AD231" s="43" t="b">
        <f aca="false">AND(NOT(ISBLANK(D231)),NOT(ISBLANK(F231)),NOT(ISBLANK(H231)),NOT(ISBLANK(I231)),NOT(ISBLANK(O231)),NOT(ISBLANK(Q231)),Q231&gt;=0,O231&gt;=0,H231&gt;=0,I231&gt;=0,G231&gt;0)</f>
        <v>0</v>
      </c>
      <c r="AE231" s="42" t="s">
        <v>51</v>
      </c>
      <c r="AF231" s="44" t="str">
        <f aca="false">IF($AD231=0,"Review",IF($H$3="US",(($H231-$I231-0.066667*($G231))/($G231*$M231)-($L231*$Q231))*$P231,(($H231-$I231-0.066667*($G231))/($G231*$M231)-($L231/8.696*$Q231))*$P231*37))</f>
        <v>Review</v>
      </c>
      <c r="AG231" s="45" t="str">
        <f aca="false">IF($AD231=0,"Review",IF($H$3="US",AA231/AB231*0.105*37,AA231/AB231))</f>
        <v>Review</v>
      </c>
      <c r="AH231" s="46" t="str">
        <f aca="false">IF($AD231=0,"",IF($H$3="US",AG231/60/60,AG231/24/60/60))</f>
        <v/>
      </c>
      <c r="AI231" s="47" t="str">
        <f aca="false">IF($AD231=0,"",IF($H$3="US",AA231/AB231*37/24/60/60,AA231/AB231/24/60/60))</f>
        <v/>
      </c>
      <c r="AJ231" s="48" t="str">
        <f aca="false">IF(AD231=0,"",IF(AF231=0,"",S231/R231))</f>
        <v/>
      </c>
      <c r="AK231" s="49" t="str">
        <f aca="false">IF(AD231=1,5%,"")</f>
        <v/>
      </c>
      <c r="AL231" s="49" t="str">
        <f aca="false">IF(AD231=1,(100*1.4)/(H231-I231)/100,"")</f>
        <v/>
      </c>
      <c r="AM231" s="49" t="str">
        <f aca="false">IF(AD231=1,IF(G231&gt;0,IF($H$3="US",0.1/AF231,(0.1*37)/AF231),0.1),"")</f>
        <v/>
      </c>
      <c r="AN231" s="49" t="str">
        <f aca="false">IF(AD231=1,SQRT(AK231*AK231+AL231*AL231+AM231*AM231),"")</f>
        <v/>
      </c>
      <c r="AO231" s="55"/>
    </row>
    <row r="232" customFormat="false" ht="19.35" hidden="false" customHeight="false" outlineLevel="0" collapsed="false">
      <c r="A232" s="26"/>
      <c r="B232" s="26"/>
      <c r="C232" s="27"/>
      <c r="D232" s="28"/>
      <c r="E232" s="27"/>
      <c r="F232" s="28"/>
      <c r="G232" s="29" t="str">
        <f aca="false">IF(OR(ISBLANK(C232),ISBLANK(D232),ISBLANK(E232),ISBLANK(F232)),"",(E232+F232)-(C232+D232))</f>
        <v/>
      </c>
      <c r="H232" s="30"/>
      <c r="I232" s="31"/>
      <c r="J232" s="32" t="n">
        <f aca="false">IF(N232="SST",0.314473,IF(N232="SLT",0.031243,IF(N232="LST",0.124228,IF(N232="LLT",0.010189,IF(N232="LST-OO",0.074671,IF(N232="LLT-OO",0.011965,IF(N232="LMT-OO",0.013497,IF(N232="HST",7.2954,IF(N232="HLT",0.60795)))))))))</f>
        <v>0</v>
      </c>
      <c r="K232" s="32" t="n">
        <f aca="false">IF(N232="SST",0.260619,IF(N232="SLT",0.02188,IF(N232="LST",0.040676,IF(N232="LLT",0.003372,IF(N232="LST-OO",0.037557,IF(N232="LLT-OO",0.002079,IF(N232="LMT-OO",0.012499,IF(N232="HST",0.004293,IF(N232="HLT",0.0003578)))))))))</f>
        <v>0</v>
      </c>
      <c r="L232" s="29" t="n">
        <f aca="false">IF(N232="SST",0.087,IF(N232="SLT",0.087,IF(N232="LST",0.12,IF(N232="LLT",0.12,IF(N232="LST-OO",0.12,IF(N232="LLT-OO",0.12,IF(N232="LMT-OO",0.12,IF(N232="HST",0.07,IF(N232="HLT",0.07)))))))))</f>
        <v>0</v>
      </c>
      <c r="M232" s="33" t="str">
        <f aca="false">IF(ISBLANK(N232),"",IF(N232="HST",J232+K232*((I232+H232)/2),IF(N232="HLT",J232+K232*((I232+H232)/2),J232+K232*LN((I232+H232)/2))))</f>
        <v/>
      </c>
      <c r="N232" s="31"/>
      <c r="O232" s="31"/>
      <c r="P232" s="34" t="n">
        <f aca="false">IF($H$3="US",IF(LEFT(N232,1)="S",IF(O232&lt;=4000,1,IF(O232&gt;4000,0.79+(6*O232/100000))),IF(LEFT(N232,1)="L",IF(O232&lt;=200,1,IF(O232&gt;200,1.005+(4.5526*O232/100000))),IF(LEFT(N232,1)="H",1))),IF($H$3="SI",IF(LEFT(N232,1)="S",IF(O232&lt;=1219.51,1,IF(O232&gt;1219.51,0.79+(6*(O232*3.28)/100000))),IF(LEFT(N232,1)="L",IF(O232&lt;=60.98,1,IF(O232&gt;60.98,1.005+(4.5526*(O232*3.28)/100000))),IF(LEFT(N232,1)="H",1)))))</f>
        <v>0</v>
      </c>
      <c r="Q232" s="35"/>
      <c r="R232" s="36" t="str">
        <f aca="false">IF(AF232&lt;0,0,IF($AD232=0,"Review",IF($H$3="US",(($H232-$I232-0.066667*($G232))/($G232*$M232)-($L232*$Q232))*$P232,(($H232-$I232-0.066667*($G232))/($G232*$M232)-($L232/8.696*$Q232))*$P232*37)))</f>
        <v>Review</v>
      </c>
      <c r="S232" s="37" t="str">
        <f aca="false">IF(R232="Review","",IF(R232=0,"",(SQRT(SUMSQ((5),(100*1.4/(H232-I232)),(100*IF($E$3="US",0.1,0.1*37)/R232)))/100)*R232))</f>
        <v/>
      </c>
      <c r="T232" s="38" t="str">
        <f aca="false">IF(R232="Review","",IF(R232=0,"",S232/R232))</f>
        <v/>
      </c>
      <c r="U232" s="39" t="n">
        <v>0.1814</v>
      </c>
      <c r="V232" s="40" t="n">
        <v>0.00096</v>
      </c>
      <c r="W232" s="41" t="e">
        <f aca="false">U232*G232</f>
        <v>#VALUE!</v>
      </c>
      <c r="X232" s="41" t="e">
        <f aca="false">EXP(-W232)</f>
        <v>#VALUE!</v>
      </c>
      <c r="Y232" s="41" t="e">
        <f aca="false">1-X232</f>
        <v>#VALUE!</v>
      </c>
      <c r="Z232" s="41" t="e">
        <f aca="false">1-(Y232/W232)</f>
        <v>#VALUE!</v>
      </c>
      <c r="AA232" s="41" t="e">
        <f aca="false">(R232*U232*V232)/Z232</f>
        <v>#VALUE!</v>
      </c>
      <c r="AB232" s="40" t="n">
        <v>0.01887</v>
      </c>
      <c r="AC232" s="42" t="s">
        <v>50</v>
      </c>
      <c r="AD232" s="43" t="b">
        <f aca="false">AND(NOT(ISBLANK(D232)),NOT(ISBLANK(F232)),NOT(ISBLANK(H232)),NOT(ISBLANK(I232)),NOT(ISBLANK(O232)),NOT(ISBLANK(Q232)),Q232&gt;=0,O232&gt;=0,H232&gt;=0,I232&gt;=0,G232&gt;0)</f>
        <v>0</v>
      </c>
      <c r="AE232" s="42" t="s">
        <v>51</v>
      </c>
      <c r="AF232" s="44" t="str">
        <f aca="false">IF($AD232=0,"Review",IF($H$3="US",(($H232-$I232-0.066667*($G232))/($G232*$M232)-($L232*$Q232))*$P232,(($H232-$I232-0.066667*($G232))/($G232*$M232)-($L232/8.696*$Q232))*$P232*37))</f>
        <v>Review</v>
      </c>
      <c r="AG232" s="45" t="str">
        <f aca="false">IF($AD232=0,"Review",IF($H$3="US",AA232/AB232*0.105*37,AA232/AB232))</f>
        <v>Review</v>
      </c>
      <c r="AH232" s="46" t="str">
        <f aca="false">IF($AD232=0,"",IF($H$3="US",AG232/60/60,AG232/24/60/60))</f>
        <v/>
      </c>
      <c r="AI232" s="47" t="str">
        <f aca="false">IF($AD232=0,"",IF($H$3="US",AA232/AB232*37/24/60/60,AA232/AB232/24/60/60))</f>
        <v/>
      </c>
      <c r="AJ232" s="48" t="str">
        <f aca="false">IF(AD232=0,"",IF(AF232=0,"",S232/R232))</f>
        <v/>
      </c>
      <c r="AK232" s="49" t="str">
        <f aca="false">IF(AD232=1,5%,"")</f>
        <v/>
      </c>
      <c r="AL232" s="49" t="str">
        <f aca="false">IF(AD232=1,(100*1.4)/(H232-I232)/100,"")</f>
        <v/>
      </c>
      <c r="AM232" s="49" t="str">
        <f aca="false">IF(AD232=1,IF(G232&gt;0,IF($H$3="US",0.1/AF232,(0.1*37)/AF232),0.1),"")</f>
        <v/>
      </c>
      <c r="AN232" s="49" t="str">
        <f aca="false">IF(AD232=1,SQRT(AK232*AK232+AL232*AL232+AM232*AM232),"")</f>
        <v/>
      </c>
      <c r="AO232" s="55"/>
    </row>
    <row r="233" customFormat="false" ht="19.35" hidden="false" customHeight="false" outlineLevel="0" collapsed="false">
      <c r="A233" s="26"/>
      <c r="B233" s="26"/>
      <c r="C233" s="27"/>
      <c r="D233" s="28"/>
      <c r="E233" s="27"/>
      <c r="F233" s="28"/>
      <c r="G233" s="29" t="str">
        <f aca="false">IF(OR(ISBLANK(C233),ISBLANK(D233),ISBLANK(E233),ISBLANK(F233)),"",(E233+F233)-(C233+D233))</f>
        <v/>
      </c>
      <c r="H233" s="30"/>
      <c r="I233" s="31"/>
      <c r="J233" s="32" t="n">
        <f aca="false">IF(N233="SST",0.314473,IF(N233="SLT",0.031243,IF(N233="LST",0.124228,IF(N233="LLT",0.010189,IF(N233="LST-OO",0.074671,IF(N233="LLT-OO",0.011965,IF(N233="LMT-OO",0.013497,IF(N233="HST",7.2954,IF(N233="HLT",0.60795)))))))))</f>
        <v>0</v>
      </c>
      <c r="K233" s="32" t="n">
        <f aca="false">IF(N233="SST",0.260619,IF(N233="SLT",0.02188,IF(N233="LST",0.040676,IF(N233="LLT",0.003372,IF(N233="LST-OO",0.037557,IF(N233="LLT-OO",0.002079,IF(N233="LMT-OO",0.012499,IF(N233="HST",0.004293,IF(N233="HLT",0.0003578)))))))))</f>
        <v>0</v>
      </c>
      <c r="L233" s="29" t="n">
        <f aca="false">IF(N233="SST",0.087,IF(N233="SLT",0.087,IF(N233="LST",0.12,IF(N233="LLT",0.12,IF(N233="LST-OO",0.12,IF(N233="LLT-OO",0.12,IF(N233="LMT-OO",0.12,IF(N233="HST",0.07,IF(N233="HLT",0.07)))))))))</f>
        <v>0</v>
      </c>
      <c r="M233" s="33" t="str">
        <f aca="false">IF(ISBLANK(N233),"",IF(N233="HST",J233+K233*((I233+H233)/2),IF(N233="HLT",J233+K233*((I233+H233)/2),J233+K233*LN((I233+H233)/2))))</f>
        <v/>
      </c>
      <c r="N233" s="31"/>
      <c r="O233" s="31"/>
      <c r="P233" s="34" t="n">
        <f aca="false">IF($H$3="US",IF(LEFT(N233,1)="S",IF(O233&lt;=4000,1,IF(O233&gt;4000,0.79+(6*O233/100000))),IF(LEFT(N233,1)="L",IF(O233&lt;=200,1,IF(O233&gt;200,1.005+(4.5526*O233/100000))),IF(LEFT(N233,1)="H",1))),IF($H$3="SI",IF(LEFT(N233,1)="S",IF(O233&lt;=1219.51,1,IF(O233&gt;1219.51,0.79+(6*(O233*3.28)/100000))),IF(LEFT(N233,1)="L",IF(O233&lt;=60.98,1,IF(O233&gt;60.98,1.005+(4.5526*(O233*3.28)/100000))),IF(LEFT(N233,1)="H",1)))))</f>
        <v>0</v>
      </c>
      <c r="Q233" s="35"/>
      <c r="R233" s="36" t="str">
        <f aca="false">IF(AF233&lt;0,0,IF($AD233=0,"Review",IF($H$3="US",(($H233-$I233-0.066667*($G233))/($G233*$M233)-($L233*$Q233))*$P233,(($H233-$I233-0.066667*($G233))/($G233*$M233)-($L233/8.696*$Q233))*$P233*37)))</f>
        <v>Review</v>
      </c>
      <c r="S233" s="37" t="str">
        <f aca="false">IF(R233="Review","",IF(R233=0,"",(SQRT(SUMSQ((5),(100*1.4/(H233-I233)),(100*IF($E$3="US",0.1,0.1*37)/R233)))/100)*R233))</f>
        <v/>
      </c>
      <c r="T233" s="38" t="str">
        <f aca="false">IF(R233="Review","",IF(R233=0,"",S233/R233))</f>
        <v/>
      </c>
      <c r="U233" s="39" t="n">
        <v>0.1814</v>
      </c>
      <c r="V233" s="40" t="n">
        <v>0.00096</v>
      </c>
      <c r="W233" s="41" t="e">
        <f aca="false">U233*G233</f>
        <v>#VALUE!</v>
      </c>
      <c r="X233" s="41" t="e">
        <f aca="false">EXP(-W233)</f>
        <v>#VALUE!</v>
      </c>
      <c r="Y233" s="41" t="e">
        <f aca="false">1-X233</f>
        <v>#VALUE!</v>
      </c>
      <c r="Z233" s="41" t="e">
        <f aca="false">1-(Y233/W233)</f>
        <v>#VALUE!</v>
      </c>
      <c r="AA233" s="41" t="e">
        <f aca="false">(R233*U233*V233)/Z233</f>
        <v>#VALUE!</v>
      </c>
      <c r="AB233" s="40" t="n">
        <v>0.01887</v>
      </c>
      <c r="AC233" s="42" t="s">
        <v>50</v>
      </c>
      <c r="AD233" s="43" t="b">
        <f aca="false">AND(NOT(ISBLANK(D233)),NOT(ISBLANK(F233)),NOT(ISBLANK(H233)),NOT(ISBLANK(I233)),NOT(ISBLANK(O233)),NOT(ISBLANK(Q233)),Q233&gt;=0,O233&gt;=0,H233&gt;=0,I233&gt;=0,G233&gt;0)</f>
        <v>0</v>
      </c>
      <c r="AE233" s="42" t="s">
        <v>51</v>
      </c>
      <c r="AF233" s="44" t="str">
        <f aca="false">IF($AD233=0,"Review",IF($H$3="US",(($H233-$I233-0.066667*($G233))/($G233*$M233)-($L233*$Q233))*$P233,(($H233-$I233-0.066667*($G233))/($G233*$M233)-($L233/8.696*$Q233))*$P233*37))</f>
        <v>Review</v>
      </c>
      <c r="AG233" s="45" t="str">
        <f aca="false">IF($AD233=0,"Review",IF($H$3="US",AA233/AB233*0.105*37,AA233/AB233))</f>
        <v>Review</v>
      </c>
      <c r="AH233" s="46" t="str">
        <f aca="false">IF($AD233=0,"",IF($H$3="US",AG233/60/60,AG233/24/60/60))</f>
        <v/>
      </c>
      <c r="AI233" s="47" t="str">
        <f aca="false">IF($AD233=0,"",IF($H$3="US",AA233/AB233*37/24/60/60,AA233/AB233/24/60/60))</f>
        <v/>
      </c>
      <c r="AJ233" s="48" t="str">
        <f aca="false">IF(AD233=0,"",IF(AF233=0,"",S233/R233))</f>
        <v/>
      </c>
      <c r="AK233" s="49" t="str">
        <f aca="false">IF(AD233=1,5%,"")</f>
        <v/>
      </c>
      <c r="AL233" s="49" t="str">
        <f aca="false">IF(AD233=1,(100*1.4)/(H233-I233)/100,"")</f>
        <v/>
      </c>
      <c r="AM233" s="49" t="str">
        <f aca="false">IF(AD233=1,IF(G233&gt;0,IF($H$3="US",0.1/AF233,(0.1*37)/AF233),0.1),"")</f>
        <v/>
      </c>
      <c r="AN233" s="49" t="str">
        <f aca="false">IF(AD233=1,SQRT(AK233*AK233+AL233*AL233+AM233*AM233),"")</f>
        <v/>
      </c>
      <c r="AO233" s="55"/>
    </row>
    <row r="234" customFormat="false" ht="19.35" hidden="false" customHeight="false" outlineLevel="0" collapsed="false">
      <c r="A234" s="26"/>
      <c r="B234" s="26"/>
      <c r="C234" s="27"/>
      <c r="D234" s="28"/>
      <c r="E234" s="27"/>
      <c r="F234" s="28"/>
      <c r="G234" s="29" t="str">
        <f aca="false">IF(OR(ISBLANK(C234),ISBLANK(D234),ISBLANK(E234),ISBLANK(F234)),"",(E234+F234)-(C234+D234))</f>
        <v/>
      </c>
      <c r="H234" s="30"/>
      <c r="I234" s="31"/>
      <c r="J234" s="32" t="n">
        <f aca="false">IF(N234="SST",0.314473,IF(N234="SLT",0.031243,IF(N234="LST",0.124228,IF(N234="LLT",0.010189,IF(N234="LST-OO",0.074671,IF(N234="LLT-OO",0.011965,IF(N234="LMT-OO",0.013497,IF(N234="HST",7.2954,IF(N234="HLT",0.60795)))))))))</f>
        <v>0</v>
      </c>
      <c r="K234" s="32" t="n">
        <f aca="false">IF(N234="SST",0.260619,IF(N234="SLT",0.02188,IF(N234="LST",0.040676,IF(N234="LLT",0.003372,IF(N234="LST-OO",0.037557,IF(N234="LLT-OO",0.002079,IF(N234="LMT-OO",0.012499,IF(N234="HST",0.004293,IF(N234="HLT",0.0003578)))))))))</f>
        <v>0</v>
      </c>
      <c r="L234" s="29" t="n">
        <f aca="false">IF(N234="SST",0.087,IF(N234="SLT",0.087,IF(N234="LST",0.12,IF(N234="LLT",0.12,IF(N234="LST-OO",0.12,IF(N234="LLT-OO",0.12,IF(N234="LMT-OO",0.12,IF(N234="HST",0.07,IF(N234="HLT",0.07)))))))))</f>
        <v>0</v>
      </c>
      <c r="M234" s="33" t="str">
        <f aca="false">IF(ISBLANK(N234),"",IF(N234="HST",J234+K234*((I234+H234)/2),IF(N234="HLT",J234+K234*((I234+H234)/2),J234+K234*LN((I234+H234)/2))))</f>
        <v/>
      </c>
      <c r="N234" s="31"/>
      <c r="O234" s="31"/>
      <c r="P234" s="34" t="n">
        <f aca="false">IF($H$3="US",IF(LEFT(N234,1)="S",IF(O234&lt;=4000,1,IF(O234&gt;4000,0.79+(6*O234/100000))),IF(LEFT(N234,1)="L",IF(O234&lt;=200,1,IF(O234&gt;200,1.005+(4.5526*O234/100000))),IF(LEFT(N234,1)="H",1))),IF($H$3="SI",IF(LEFT(N234,1)="S",IF(O234&lt;=1219.51,1,IF(O234&gt;1219.51,0.79+(6*(O234*3.28)/100000))),IF(LEFT(N234,1)="L",IF(O234&lt;=60.98,1,IF(O234&gt;60.98,1.005+(4.5526*(O234*3.28)/100000))),IF(LEFT(N234,1)="H",1)))))</f>
        <v>0</v>
      </c>
      <c r="Q234" s="35"/>
      <c r="R234" s="36" t="str">
        <f aca="false">IF(AF234&lt;0,0,IF($AD234=0,"Review",IF($H$3="US",(($H234-$I234-0.066667*($G234))/($G234*$M234)-($L234*$Q234))*$P234,(($H234-$I234-0.066667*($G234))/($G234*$M234)-($L234/8.696*$Q234))*$P234*37)))</f>
        <v>Review</v>
      </c>
      <c r="S234" s="37" t="str">
        <f aca="false">IF(R234="Review","",IF(R234=0,"",(SQRT(SUMSQ((5),(100*1.4/(H234-I234)),(100*IF($E$3="US",0.1,0.1*37)/R234)))/100)*R234))</f>
        <v/>
      </c>
      <c r="T234" s="38" t="str">
        <f aca="false">IF(R234="Review","",IF(R234=0,"",S234/R234))</f>
        <v/>
      </c>
      <c r="U234" s="39" t="n">
        <v>0.1814</v>
      </c>
      <c r="V234" s="40" t="n">
        <v>0.00096</v>
      </c>
      <c r="W234" s="41" t="e">
        <f aca="false">U234*G234</f>
        <v>#VALUE!</v>
      </c>
      <c r="X234" s="41" t="e">
        <f aca="false">EXP(-W234)</f>
        <v>#VALUE!</v>
      </c>
      <c r="Y234" s="41" t="e">
        <f aca="false">1-X234</f>
        <v>#VALUE!</v>
      </c>
      <c r="Z234" s="41" t="e">
        <f aca="false">1-(Y234/W234)</f>
        <v>#VALUE!</v>
      </c>
      <c r="AA234" s="41" t="e">
        <f aca="false">(R234*U234*V234)/Z234</f>
        <v>#VALUE!</v>
      </c>
      <c r="AB234" s="40" t="n">
        <v>0.01887</v>
      </c>
      <c r="AC234" s="42" t="s">
        <v>50</v>
      </c>
      <c r="AD234" s="43" t="b">
        <f aca="false">AND(NOT(ISBLANK(D234)),NOT(ISBLANK(F234)),NOT(ISBLANK(H234)),NOT(ISBLANK(I234)),NOT(ISBLANK(O234)),NOT(ISBLANK(Q234)),Q234&gt;=0,O234&gt;=0,H234&gt;=0,I234&gt;=0,G234&gt;0)</f>
        <v>0</v>
      </c>
      <c r="AE234" s="42" t="s">
        <v>51</v>
      </c>
      <c r="AF234" s="44" t="str">
        <f aca="false">IF($AD234=0,"Review",IF($H$3="US",(($H234-$I234-0.066667*($G234))/($G234*$M234)-($L234*$Q234))*$P234,(($H234-$I234-0.066667*($G234))/($G234*$M234)-($L234/8.696*$Q234))*$P234*37))</f>
        <v>Review</v>
      </c>
      <c r="AG234" s="45" t="str">
        <f aca="false">IF($AD234=0,"Review",IF($H$3="US",AA234/AB234*0.105*37,AA234/AB234))</f>
        <v>Review</v>
      </c>
      <c r="AH234" s="46" t="str">
        <f aca="false">IF($AD234=0,"",IF($H$3="US",AG234/60/60,AG234/24/60/60))</f>
        <v/>
      </c>
      <c r="AI234" s="47" t="str">
        <f aca="false">IF($AD234=0,"",IF($H$3="US",AA234/AB234*37/24/60/60,AA234/AB234/24/60/60))</f>
        <v/>
      </c>
      <c r="AJ234" s="48" t="str">
        <f aca="false">IF(AD234=0,"",IF(AF234=0,"",S234/R234))</f>
        <v/>
      </c>
      <c r="AK234" s="49" t="str">
        <f aca="false">IF(AD234=1,5%,"")</f>
        <v/>
      </c>
      <c r="AL234" s="49" t="str">
        <f aca="false">IF(AD234=1,(100*1.4)/(H234-I234)/100,"")</f>
        <v/>
      </c>
      <c r="AM234" s="49" t="str">
        <f aca="false">IF(AD234=1,IF(G234&gt;0,IF($H$3="US",0.1/AF234,(0.1*37)/AF234),0.1),"")</f>
        <v/>
      </c>
      <c r="AN234" s="49" t="str">
        <f aca="false">IF(AD234=1,SQRT(AK234*AK234+AL234*AL234+AM234*AM234),"")</f>
        <v/>
      </c>
      <c r="AO234" s="55"/>
    </row>
    <row r="235" customFormat="false" ht="19.35" hidden="false" customHeight="false" outlineLevel="0" collapsed="false">
      <c r="A235" s="26"/>
      <c r="B235" s="26"/>
      <c r="C235" s="27"/>
      <c r="D235" s="28"/>
      <c r="E235" s="27"/>
      <c r="F235" s="28"/>
      <c r="G235" s="29" t="str">
        <f aca="false">IF(OR(ISBLANK(C235),ISBLANK(D235),ISBLANK(E235),ISBLANK(F235)),"",(E235+F235)-(C235+D235))</f>
        <v/>
      </c>
      <c r="H235" s="30"/>
      <c r="I235" s="31"/>
      <c r="J235" s="32" t="n">
        <f aca="false">IF(N235="SST",0.314473,IF(N235="SLT",0.031243,IF(N235="LST",0.124228,IF(N235="LLT",0.010189,IF(N235="LST-OO",0.074671,IF(N235="LLT-OO",0.011965,IF(N235="LMT-OO",0.013497,IF(N235="HST",7.2954,IF(N235="HLT",0.60795)))))))))</f>
        <v>0</v>
      </c>
      <c r="K235" s="32" t="n">
        <f aca="false">IF(N235="SST",0.260619,IF(N235="SLT",0.02188,IF(N235="LST",0.040676,IF(N235="LLT",0.003372,IF(N235="LST-OO",0.037557,IF(N235="LLT-OO",0.002079,IF(N235="LMT-OO",0.012499,IF(N235="HST",0.004293,IF(N235="HLT",0.0003578)))))))))</f>
        <v>0</v>
      </c>
      <c r="L235" s="29" t="n">
        <f aca="false">IF(N235="SST",0.087,IF(N235="SLT",0.087,IF(N235="LST",0.12,IF(N235="LLT",0.12,IF(N235="LST-OO",0.12,IF(N235="LLT-OO",0.12,IF(N235="LMT-OO",0.12,IF(N235="HST",0.07,IF(N235="HLT",0.07)))))))))</f>
        <v>0</v>
      </c>
      <c r="M235" s="33" t="str">
        <f aca="false">IF(ISBLANK(N235),"",IF(N235="HST",J235+K235*((I235+H235)/2),IF(N235="HLT",J235+K235*((I235+H235)/2),J235+K235*LN((I235+H235)/2))))</f>
        <v/>
      </c>
      <c r="N235" s="31"/>
      <c r="O235" s="31"/>
      <c r="P235" s="34" t="n">
        <f aca="false">IF($H$3="US",IF(LEFT(N235,1)="S",IF(O235&lt;=4000,1,IF(O235&gt;4000,0.79+(6*O235/100000))),IF(LEFT(N235,1)="L",IF(O235&lt;=200,1,IF(O235&gt;200,1.005+(4.5526*O235/100000))),IF(LEFT(N235,1)="H",1))),IF($H$3="SI",IF(LEFT(N235,1)="S",IF(O235&lt;=1219.51,1,IF(O235&gt;1219.51,0.79+(6*(O235*3.28)/100000))),IF(LEFT(N235,1)="L",IF(O235&lt;=60.98,1,IF(O235&gt;60.98,1.005+(4.5526*(O235*3.28)/100000))),IF(LEFT(N235,1)="H",1)))))</f>
        <v>0</v>
      </c>
      <c r="Q235" s="35"/>
      <c r="R235" s="36" t="str">
        <f aca="false">IF(AF235&lt;0,0,IF($AD235=0,"Review",IF($H$3="US",(($H235-$I235-0.066667*($G235))/($G235*$M235)-($L235*$Q235))*$P235,(($H235-$I235-0.066667*($G235))/($G235*$M235)-($L235/8.696*$Q235))*$P235*37)))</f>
        <v>Review</v>
      </c>
      <c r="S235" s="37" t="str">
        <f aca="false">IF(R235="Review","",IF(R235=0,"",(SQRT(SUMSQ((5),(100*1.4/(H235-I235)),(100*IF($E$3="US",0.1,0.1*37)/R235)))/100)*R235))</f>
        <v/>
      </c>
      <c r="T235" s="38" t="str">
        <f aca="false">IF(R235="Review","",IF(R235=0,"",S235/R235))</f>
        <v/>
      </c>
      <c r="U235" s="39" t="n">
        <v>0.1814</v>
      </c>
      <c r="V235" s="40" t="n">
        <v>0.00096</v>
      </c>
      <c r="W235" s="41" t="e">
        <f aca="false">U235*G235</f>
        <v>#VALUE!</v>
      </c>
      <c r="X235" s="41" t="e">
        <f aca="false">EXP(-W235)</f>
        <v>#VALUE!</v>
      </c>
      <c r="Y235" s="41" t="e">
        <f aca="false">1-X235</f>
        <v>#VALUE!</v>
      </c>
      <c r="Z235" s="41" t="e">
        <f aca="false">1-(Y235/W235)</f>
        <v>#VALUE!</v>
      </c>
      <c r="AA235" s="41" t="e">
        <f aca="false">(R235*U235*V235)/Z235</f>
        <v>#VALUE!</v>
      </c>
      <c r="AB235" s="40" t="n">
        <v>0.01887</v>
      </c>
      <c r="AC235" s="42" t="s">
        <v>50</v>
      </c>
      <c r="AD235" s="43" t="b">
        <f aca="false">AND(NOT(ISBLANK(D235)),NOT(ISBLANK(F235)),NOT(ISBLANK(H235)),NOT(ISBLANK(I235)),NOT(ISBLANK(O235)),NOT(ISBLANK(Q235)),Q235&gt;=0,O235&gt;=0,H235&gt;=0,I235&gt;=0,G235&gt;0)</f>
        <v>0</v>
      </c>
      <c r="AE235" s="42" t="s">
        <v>51</v>
      </c>
      <c r="AF235" s="44" t="str">
        <f aca="false">IF($AD235=0,"Review",IF($H$3="US",(($H235-$I235-0.066667*($G235))/($G235*$M235)-($L235*$Q235))*$P235,(($H235-$I235-0.066667*($G235))/($G235*$M235)-($L235/8.696*$Q235))*$P235*37))</f>
        <v>Review</v>
      </c>
      <c r="AG235" s="45" t="str">
        <f aca="false">IF($AD235=0,"Review",IF($H$3="US",AA235/AB235*0.105*37,AA235/AB235))</f>
        <v>Review</v>
      </c>
      <c r="AH235" s="46" t="str">
        <f aca="false">IF($AD235=0,"",IF($H$3="US",AG235/60/60,AG235/24/60/60))</f>
        <v/>
      </c>
      <c r="AI235" s="47" t="str">
        <f aca="false">IF($AD235=0,"",IF($H$3="US",AA235/AB235*37/24/60/60,AA235/AB235/24/60/60))</f>
        <v/>
      </c>
      <c r="AJ235" s="48" t="str">
        <f aca="false">IF(AD235=0,"",IF(AF235=0,"",S235/R235))</f>
        <v/>
      </c>
      <c r="AK235" s="49" t="str">
        <f aca="false">IF(AD235=1,5%,"")</f>
        <v/>
      </c>
      <c r="AL235" s="49" t="str">
        <f aca="false">IF(AD235=1,(100*1.4)/(H235-I235)/100,"")</f>
        <v/>
      </c>
      <c r="AM235" s="49" t="str">
        <f aca="false">IF(AD235=1,IF(G235&gt;0,IF($H$3="US",0.1/AF235,(0.1*37)/AF235),0.1),"")</f>
        <v/>
      </c>
      <c r="AN235" s="49" t="str">
        <f aca="false">IF(AD235=1,SQRT(AK235*AK235+AL235*AL235+AM235*AM235),"")</f>
        <v/>
      </c>
      <c r="AO235" s="55"/>
    </row>
    <row r="236" customFormat="false" ht="19.35" hidden="false" customHeight="false" outlineLevel="0" collapsed="false">
      <c r="A236" s="26"/>
      <c r="B236" s="26"/>
      <c r="C236" s="27"/>
      <c r="D236" s="28"/>
      <c r="E236" s="27"/>
      <c r="F236" s="28"/>
      <c r="G236" s="29" t="str">
        <f aca="false">IF(OR(ISBLANK(C236),ISBLANK(D236),ISBLANK(E236),ISBLANK(F236)),"",(E236+F236)-(C236+D236))</f>
        <v/>
      </c>
      <c r="H236" s="30"/>
      <c r="I236" s="31"/>
      <c r="J236" s="32" t="n">
        <f aca="false">IF(N236="SST",0.314473,IF(N236="SLT",0.031243,IF(N236="LST",0.124228,IF(N236="LLT",0.010189,IF(N236="LST-OO",0.074671,IF(N236="LLT-OO",0.011965,IF(N236="LMT-OO",0.013497,IF(N236="HST",7.2954,IF(N236="HLT",0.60795)))))))))</f>
        <v>0</v>
      </c>
      <c r="K236" s="32" t="n">
        <f aca="false">IF(N236="SST",0.260619,IF(N236="SLT",0.02188,IF(N236="LST",0.040676,IF(N236="LLT",0.003372,IF(N236="LST-OO",0.037557,IF(N236="LLT-OO",0.002079,IF(N236="LMT-OO",0.012499,IF(N236="HST",0.004293,IF(N236="HLT",0.0003578)))))))))</f>
        <v>0</v>
      </c>
      <c r="L236" s="29" t="n">
        <f aca="false">IF(N236="SST",0.087,IF(N236="SLT",0.087,IF(N236="LST",0.12,IF(N236="LLT",0.12,IF(N236="LST-OO",0.12,IF(N236="LLT-OO",0.12,IF(N236="LMT-OO",0.12,IF(N236="HST",0.07,IF(N236="HLT",0.07)))))))))</f>
        <v>0</v>
      </c>
      <c r="M236" s="33" t="str">
        <f aca="false">IF(ISBLANK(N236),"",IF(N236="HST",J236+K236*((I236+H236)/2),IF(N236="HLT",J236+K236*((I236+H236)/2),J236+K236*LN((I236+H236)/2))))</f>
        <v/>
      </c>
      <c r="N236" s="31"/>
      <c r="O236" s="31"/>
      <c r="P236" s="34" t="n">
        <f aca="false">IF($H$3="US",IF(LEFT(N236,1)="S",IF(O236&lt;=4000,1,IF(O236&gt;4000,0.79+(6*O236/100000))),IF(LEFT(N236,1)="L",IF(O236&lt;=200,1,IF(O236&gt;200,1.005+(4.5526*O236/100000))),IF(LEFT(N236,1)="H",1))),IF($H$3="SI",IF(LEFT(N236,1)="S",IF(O236&lt;=1219.51,1,IF(O236&gt;1219.51,0.79+(6*(O236*3.28)/100000))),IF(LEFT(N236,1)="L",IF(O236&lt;=60.98,1,IF(O236&gt;60.98,1.005+(4.5526*(O236*3.28)/100000))),IF(LEFT(N236,1)="H",1)))))</f>
        <v>0</v>
      </c>
      <c r="Q236" s="35"/>
      <c r="R236" s="36" t="str">
        <f aca="false">IF(AF236&lt;0,0,IF($AD236=0,"Review",IF($H$3="US",(($H236-$I236-0.066667*($G236))/($G236*$M236)-($L236*$Q236))*$P236,(($H236-$I236-0.066667*($G236))/($G236*$M236)-($L236/8.696*$Q236))*$P236*37)))</f>
        <v>Review</v>
      </c>
      <c r="S236" s="37" t="str">
        <f aca="false">IF(R236="Review","",IF(R236=0,"",(SQRT(SUMSQ((5),(100*1.4/(H236-I236)),(100*IF($E$3="US",0.1,0.1*37)/R236)))/100)*R236))</f>
        <v/>
      </c>
      <c r="T236" s="38" t="str">
        <f aca="false">IF(R236="Review","",IF(R236=0,"",S236/R236))</f>
        <v/>
      </c>
      <c r="U236" s="39" t="n">
        <v>0.1814</v>
      </c>
      <c r="V236" s="40" t="n">
        <v>0.00096</v>
      </c>
      <c r="W236" s="41" t="e">
        <f aca="false">U236*G236</f>
        <v>#VALUE!</v>
      </c>
      <c r="X236" s="41" t="e">
        <f aca="false">EXP(-W236)</f>
        <v>#VALUE!</v>
      </c>
      <c r="Y236" s="41" t="e">
        <f aca="false">1-X236</f>
        <v>#VALUE!</v>
      </c>
      <c r="Z236" s="41" t="e">
        <f aca="false">1-(Y236/W236)</f>
        <v>#VALUE!</v>
      </c>
      <c r="AA236" s="41" t="e">
        <f aca="false">(R236*U236*V236)/Z236</f>
        <v>#VALUE!</v>
      </c>
      <c r="AB236" s="40" t="n">
        <v>0.01887</v>
      </c>
      <c r="AC236" s="42" t="s">
        <v>50</v>
      </c>
      <c r="AD236" s="43" t="b">
        <f aca="false">AND(NOT(ISBLANK(D236)),NOT(ISBLANK(F236)),NOT(ISBLANK(H236)),NOT(ISBLANK(I236)),NOT(ISBLANK(O236)),NOT(ISBLANK(Q236)),Q236&gt;=0,O236&gt;=0,H236&gt;=0,I236&gt;=0,G236&gt;0)</f>
        <v>0</v>
      </c>
      <c r="AE236" s="42" t="s">
        <v>51</v>
      </c>
      <c r="AF236" s="44" t="str">
        <f aca="false">IF($AD236=0,"Review",IF($H$3="US",(($H236-$I236-0.066667*($G236))/($G236*$M236)-($L236*$Q236))*$P236,(($H236-$I236-0.066667*($G236))/($G236*$M236)-($L236/8.696*$Q236))*$P236*37))</f>
        <v>Review</v>
      </c>
      <c r="AG236" s="45" t="str">
        <f aca="false">IF($AD236=0,"Review",IF($H$3="US",AA236/AB236*0.105*37,AA236/AB236))</f>
        <v>Review</v>
      </c>
      <c r="AH236" s="46" t="str">
        <f aca="false">IF($AD236=0,"",IF($H$3="US",AG236/60/60,AG236/24/60/60))</f>
        <v/>
      </c>
      <c r="AI236" s="47" t="str">
        <f aca="false">IF($AD236=0,"",IF($H$3="US",AA236/AB236*37/24/60/60,AA236/AB236/24/60/60))</f>
        <v/>
      </c>
      <c r="AJ236" s="48" t="str">
        <f aca="false">IF(AD236=0,"",IF(AF236=0,"",S236/R236))</f>
        <v/>
      </c>
      <c r="AK236" s="49" t="str">
        <f aca="false">IF(AD236=1,5%,"")</f>
        <v/>
      </c>
      <c r="AL236" s="49" t="str">
        <f aca="false">IF(AD236=1,(100*1.4)/(H236-I236)/100,"")</f>
        <v/>
      </c>
      <c r="AM236" s="49" t="str">
        <f aca="false">IF(AD236=1,IF(G236&gt;0,IF($H$3="US",0.1/AF236,(0.1*37)/AF236),0.1),"")</f>
        <v/>
      </c>
      <c r="AN236" s="49" t="str">
        <f aca="false">IF(AD236=1,SQRT(AK236*AK236+AL236*AL236+AM236*AM236),"")</f>
        <v/>
      </c>
      <c r="AO236" s="55"/>
    </row>
    <row r="237" customFormat="false" ht="19.35" hidden="false" customHeight="false" outlineLevel="0" collapsed="false">
      <c r="A237" s="26"/>
      <c r="B237" s="26"/>
      <c r="C237" s="27"/>
      <c r="D237" s="28"/>
      <c r="E237" s="27"/>
      <c r="F237" s="28"/>
      <c r="G237" s="29" t="str">
        <f aca="false">IF(OR(ISBLANK(C237),ISBLANK(D237),ISBLANK(E237),ISBLANK(F237)),"",(E237+F237)-(C237+D237))</f>
        <v/>
      </c>
      <c r="H237" s="30"/>
      <c r="I237" s="31"/>
      <c r="J237" s="32" t="n">
        <f aca="false">IF(N237="SST",0.314473,IF(N237="SLT",0.031243,IF(N237="LST",0.124228,IF(N237="LLT",0.010189,IF(N237="LST-OO",0.074671,IF(N237="LLT-OO",0.011965,IF(N237="LMT-OO",0.013497,IF(N237="HST",7.2954,IF(N237="HLT",0.60795)))))))))</f>
        <v>0</v>
      </c>
      <c r="K237" s="32" t="n">
        <f aca="false">IF(N237="SST",0.260619,IF(N237="SLT",0.02188,IF(N237="LST",0.040676,IF(N237="LLT",0.003372,IF(N237="LST-OO",0.037557,IF(N237="LLT-OO",0.002079,IF(N237="LMT-OO",0.012499,IF(N237="HST",0.004293,IF(N237="HLT",0.0003578)))))))))</f>
        <v>0</v>
      </c>
      <c r="L237" s="29" t="n">
        <f aca="false">IF(N237="SST",0.087,IF(N237="SLT",0.087,IF(N237="LST",0.12,IF(N237="LLT",0.12,IF(N237="LST-OO",0.12,IF(N237="LLT-OO",0.12,IF(N237="LMT-OO",0.12,IF(N237="HST",0.07,IF(N237="HLT",0.07)))))))))</f>
        <v>0</v>
      </c>
      <c r="M237" s="33" t="str">
        <f aca="false">IF(ISBLANK(N237),"",IF(N237="HST",J237+K237*((I237+H237)/2),IF(N237="HLT",J237+K237*((I237+H237)/2),J237+K237*LN((I237+H237)/2))))</f>
        <v/>
      </c>
      <c r="N237" s="31"/>
      <c r="O237" s="31"/>
      <c r="P237" s="34" t="n">
        <f aca="false">IF($H$3="US",IF(LEFT(N237,1)="S",IF(O237&lt;=4000,1,IF(O237&gt;4000,0.79+(6*O237/100000))),IF(LEFT(N237,1)="L",IF(O237&lt;=200,1,IF(O237&gt;200,1.005+(4.5526*O237/100000))),IF(LEFT(N237,1)="H",1))),IF($H$3="SI",IF(LEFT(N237,1)="S",IF(O237&lt;=1219.51,1,IF(O237&gt;1219.51,0.79+(6*(O237*3.28)/100000))),IF(LEFT(N237,1)="L",IF(O237&lt;=60.98,1,IF(O237&gt;60.98,1.005+(4.5526*(O237*3.28)/100000))),IF(LEFT(N237,1)="H",1)))))</f>
        <v>0</v>
      </c>
      <c r="Q237" s="35"/>
      <c r="R237" s="36" t="str">
        <f aca="false">IF(AF237&lt;0,0,IF($AD237=0,"Review",IF($H$3="US",(($H237-$I237-0.066667*($G237))/($G237*$M237)-($L237*$Q237))*$P237,(($H237-$I237-0.066667*($G237))/($G237*$M237)-($L237/8.696*$Q237))*$P237*37)))</f>
        <v>Review</v>
      </c>
      <c r="S237" s="37" t="str">
        <f aca="false">IF(R237="Review","",IF(R237=0,"",(SQRT(SUMSQ((5),(100*1.4/(H237-I237)),(100*IF($E$3="US",0.1,0.1*37)/R237)))/100)*R237))</f>
        <v/>
      </c>
      <c r="T237" s="38" t="str">
        <f aca="false">IF(R237="Review","",IF(R237=0,"",S237/R237))</f>
        <v/>
      </c>
      <c r="U237" s="39" t="n">
        <v>0.1814</v>
      </c>
      <c r="V237" s="40" t="n">
        <v>0.00096</v>
      </c>
      <c r="W237" s="41" t="e">
        <f aca="false">U237*G237</f>
        <v>#VALUE!</v>
      </c>
      <c r="X237" s="41" t="e">
        <f aca="false">EXP(-W237)</f>
        <v>#VALUE!</v>
      </c>
      <c r="Y237" s="41" t="e">
        <f aca="false">1-X237</f>
        <v>#VALUE!</v>
      </c>
      <c r="Z237" s="41" t="e">
        <f aca="false">1-(Y237/W237)</f>
        <v>#VALUE!</v>
      </c>
      <c r="AA237" s="41" t="e">
        <f aca="false">(R237*U237*V237)/Z237</f>
        <v>#VALUE!</v>
      </c>
      <c r="AB237" s="40" t="n">
        <v>0.01887</v>
      </c>
      <c r="AC237" s="42" t="s">
        <v>50</v>
      </c>
      <c r="AD237" s="43" t="b">
        <f aca="false">AND(NOT(ISBLANK(D237)),NOT(ISBLANK(F237)),NOT(ISBLANK(H237)),NOT(ISBLANK(I237)),NOT(ISBLANK(O237)),NOT(ISBLANK(Q237)),Q237&gt;=0,O237&gt;=0,H237&gt;=0,I237&gt;=0,G237&gt;0)</f>
        <v>0</v>
      </c>
      <c r="AE237" s="42" t="s">
        <v>51</v>
      </c>
      <c r="AF237" s="44" t="str">
        <f aca="false">IF($AD237=0,"Review",IF($H$3="US",(($H237-$I237-0.066667*($G237))/($G237*$M237)-($L237*$Q237))*$P237,(($H237-$I237-0.066667*($G237))/($G237*$M237)-($L237/8.696*$Q237))*$P237*37))</f>
        <v>Review</v>
      </c>
      <c r="AG237" s="45" t="str">
        <f aca="false">IF($AD237=0,"Review",IF($H$3="US",AA237/AB237*0.105*37,AA237/AB237))</f>
        <v>Review</v>
      </c>
      <c r="AH237" s="46" t="str">
        <f aca="false">IF($AD237=0,"",IF($H$3="US",AG237/60/60,AG237/24/60/60))</f>
        <v/>
      </c>
      <c r="AI237" s="47" t="str">
        <f aca="false">IF($AD237=0,"",IF($H$3="US",AA237/AB237*37/24/60/60,AA237/AB237/24/60/60))</f>
        <v/>
      </c>
      <c r="AJ237" s="48" t="str">
        <f aca="false">IF(AD237=0,"",IF(AF237=0,"",S237/R237))</f>
        <v/>
      </c>
      <c r="AK237" s="49" t="str">
        <f aca="false">IF(AD237=1,5%,"")</f>
        <v/>
      </c>
      <c r="AL237" s="49" t="str">
        <f aca="false">IF(AD237=1,(100*1.4)/(H237-I237)/100,"")</f>
        <v/>
      </c>
      <c r="AM237" s="49" t="str">
        <f aca="false">IF(AD237=1,IF(G237&gt;0,IF($H$3="US",0.1/AF237,(0.1*37)/AF237),0.1),"")</f>
        <v/>
      </c>
      <c r="AN237" s="49" t="str">
        <f aca="false">IF(AD237=1,SQRT(AK237*AK237+AL237*AL237+AM237*AM237),"")</f>
        <v/>
      </c>
      <c r="AO237" s="55"/>
    </row>
    <row r="238" customFormat="false" ht="19.35" hidden="false" customHeight="false" outlineLevel="0" collapsed="false">
      <c r="A238" s="26"/>
      <c r="B238" s="26"/>
      <c r="C238" s="27"/>
      <c r="D238" s="28"/>
      <c r="E238" s="27"/>
      <c r="F238" s="28"/>
      <c r="G238" s="29" t="str">
        <f aca="false">IF(OR(ISBLANK(C238),ISBLANK(D238),ISBLANK(E238),ISBLANK(F238)),"",(E238+F238)-(C238+D238))</f>
        <v/>
      </c>
      <c r="H238" s="30"/>
      <c r="I238" s="31"/>
      <c r="J238" s="32" t="n">
        <f aca="false">IF(N238="SST",0.314473,IF(N238="SLT",0.031243,IF(N238="LST",0.124228,IF(N238="LLT",0.010189,IF(N238="LST-OO",0.074671,IF(N238="LLT-OO",0.011965,IF(N238="LMT-OO",0.013497,IF(N238="HST",7.2954,IF(N238="HLT",0.60795)))))))))</f>
        <v>0</v>
      </c>
      <c r="K238" s="32" t="n">
        <f aca="false">IF(N238="SST",0.260619,IF(N238="SLT",0.02188,IF(N238="LST",0.040676,IF(N238="LLT",0.003372,IF(N238="LST-OO",0.037557,IF(N238="LLT-OO",0.002079,IF(N238="LMT-OO",0.012499,IF(N238="HST",0.004293,IF(N238="HLT",0.0003578)))))))))</f>
        <v>0</v>
      </c>
      <c r="L238" s="29" t="n">
        <f aca="false">IF(N238="SST",0.087,IF(N238="SLT",0.087,IF(N238="LST",0.12,IF(N238="LLT",0.12,IF(N238="LST-OO",0.12,IF(N238="LLT-OO",0.12,IF(N238="LMT-OO",0.12,IF(N238="HST",0.07,IF(N238="HLT",0.07)))))))))</f>
        <v>0</v>
      </c>
      <c r="M238" s="33" t="str">
        <f aca="false">IF(ISBLANK(N238),"",IF(N238="HST",J238+K238*((I238+H238)/2),IF(N238="HLT",J238+K238*((I238+H238)/2),J238+K238*LN((I238+H238)/2))))</f>
        <v/>
      </c>
      <c r="N238" s="31"/>
      <c r="O238" s="31"/>
      <c r="P238" s="34" t="n">
        <f aca="false">IF($H$3="US",IF(LEFT(N238,1)="S",IF(O238&lt;=4000,1,IF(O238&gt;4000,0.79+(6*O238/100000))),IF(LEFT(N238,1)="L",IF(O238&lt;=200,1,IF(O238&gt;200,1.005+(4.5526*O238/100000))),IF(LEFT(N238,1)="H",1))),IF($H$3="SI",IF(LEFT(N238,1)="S",IF(O238&lt;=1219.51,1,IF(O238&gt;1219.51,0.79+(6*(O238*3.28)/100000))),IF(LEFT(N238,1)="L",IF(O238&lt;=60.98,1,IF(O238&gt;60.98,1.005+(4.5526*(O238*3.28)/100000))),IF(LEFT(N238,1)="H",1)))))</f>
        <v>0</v>
      </c>
      <c r="Q238" s="35"/>
      <c r="R238" s="36" t="str">
        <f aca="false">IF(AF238&lt;0,0,IF($AD238=0,"Review",IF($H$3="US",(($H238-$I238-0.066667*($G238))/($G238*$M238)-($L238*$Q238))*$P238,(($H238-$I238-0.066667*($G238))/($G238*$M238)-($L238/8.696*$Q238))*$P238*37)))</f>
        <v>Review</v>
      </c>
      <c r="S238" s="37" t="str">
        <f aca="false">IF(R238="Review","",IF(R238=0,"",(SQRT(SUMSQ((5),(100*1.4/(H238-I238)),(100*IF($E$3="US",0.1,0.1*37)/R238)))/100)*R238))</f>
        <v/>
      </c>
      <c r="T238" s="38" t="str">
        <f aca="false">IF(R238="Review","",IF(R238=0,"",S238/R238))</f>
        <v/>
      </c>
      <c r="U238" s="39" t="n">
        <v>0.1814</v>
      </c>
      <c r="V238" s="40" t="n">
        <v>0.00096</v>
      </c>
      <c r="W238" s="41" t="e">
        <f aca="false">U238*G238</f>
        <v>#VALUE!</v>
      </c>
      <c r="X238" s="41" t="e">
        <f aca="false">EXP(-W238)</f>
        <v>#VALUE!</v>
      </c>
      <c r="Y238" s="41" t="e">
        <f aca="false">1-X238</f>
        <v>#VALUE!</v>
      </c>
      <c r="Z238" s="41" t="e">
        <f aca="false">1-(Y238/W238)</f>
        <v>#VALUE!</v>
      </c>
      <c r="AA238" s="41" t="e">
        <f aca="false">(R238*U238*V238)/Z238</f>
        <v>#VALUE!</v>
      </c>
      <c r="AB238" s="40" t="n">
        <v>0.01887</v>
      </c>
      <c r="AC238" s="42" t="s">
        <v>50</v>
      </c>
      <c r="AD238" s="43" t="b">
        <f aca="false">AND(NOT(ISBLANK(D238)),NOT(ISBLANK(F238)),NOT(ISBLANK(H238)),NOT(ISBLANK(I238)),NOT(ISBLANK(O238)),NOT(ISBLANK(Q238)),Q238&gt;=0,O238&gt;=0,H238&gt;=0,I238&gt;=0,G238&gt;0)</f>
        <v>0</v>
      </c>
      <c r="AE238" s="42" t="s">
        <v>51</v>
      </c>
      <c r="AF238" s="44" t="str">
        <f aca="false">IF($AD238=0,"Review",IF($H$3="US",(($H238-$I238-0.066667*($G238))/($G238*$M238)-($L238*$Q238))*$P238,(($H238-$I238-0.066667*($G238))/($G238*$M238)-($L238/8.696*$Q238))*$P238*37))</f>
        <v>Review</v>
      </c>
      <c r="AG238" s="45" t="str">
        <f aca="false">IF($AD238=0,"Review",IF($H$3="US",AA238/AB238*0.105*37,AA238/AB238))</f>
        <v>Review</v>
      </c>
      <c r="AH238" s="46" t="str">
        <f aca="false">IF($AD238=0,"",IF($H$3="US",AG238/60/60,AG238/24/60/60))</f>
        <v/>
      </c>
      <c r="AI238" s="47" t="str">
        <f aca="false">IF($AD238=0,"",IF($H$3="US",AA238/AB238*37/24/60/60,AA238/AB238/24/60/60))</f>
        <v/>
      </c>
      <c r="AJ238" s="48" t="str">
        <f aca="false">IF(AD238=0,"",IF(AF238=0,"",S238/R238))</f>
        <v/>
      </c>
      <c r="AK238" s="49" t="str">
        <f aca="false">IF(AD238=1,5%,"")</f>
        <v/>
      </c>
      <c r="AL238" s="49" t="str">
        <f aca="false">IF(AD238=1,(100*1.4)/(H238-I238)/100,"")</f>
        <v/>
      </c>
      <c r="AM238" s="49" t="str">
        <f aca="false">IF(AD238=1,IF(G238&gt;0,IF($H$3="US",0.1/AF238,(0.1*37)/AF238),0.1),"")</f>
        <v/>
      </c>
      <c r="AN238" s="49" t="str">
        <f aca="false">IF(AD238=1,SQRT(AK238*AK238+AL238*AL238+AM238*AM238),"")</f>
        <v/>
      </c>
      <c r="AO238" s="55"/>
    </row>
    <row r="239" customFormat="false" ht="19.35" hidden="false" customHeight="false" outlineLevel="0" collapsed="false">
      <c r="A239" s="26"/>
      <c r="B239" s="26"/>
      <c r="C239" s="27"/>
      <c r="D239" s="28"/>
      <c r="E239" s="27"/>
      <c r="F239" s="28"/>
      <c r="G239" s="29" t="str">
        <f aca="false">IF(OR(ISBLANK(C239),ISBLANK(D239),ISBLANK(E239),ISBLANK(F239)),"",(E239+F239)-(C239+D239))</f>
        <v/>
      </c>
      <c r="H239" s="30"/>
      <c r="I239" s="31"/>
      <c r="J239" s="32" t="n">
        <f aca="false">IF(N239="SST",0.314473,IF(N239="SLT",0.031243,IF(N239="LST",0.124228,IF(N239="LLT",0.010189,IF(N239="LST-OO",0.074671,IF(N239="LLT-OO",0.011965,IF(N239="LMT-OO",0.013497,IF(N239="HST",7.2954,IF(N239="HLT",0.60795)))))))))</f>
        <v>0</v>
      </c>
      <c r="K239" s="32" t="n">
        <f aca="false">IF(N239="SST",0.260619,IF(N239="SLT",0.02188,IF(N239="LST",0.040676,IF(N239="LLT",0.003372,IF(N239="LST-OO",0.037557,IF(N239="LLT-OO",0.002079,IF(N239="LMT-OO",0.012499,IF(N239="HST",0.004293,IF(N239="HLT",0.0003578)))))))))</f>
        <v>0</v>
      </c>
      <c r="L239" s="29" t="n">
        <f aca="false">IF(N239="SST",0.087,IF(N239="SLT",0.087,IF(N239="LST",0.12,IF(N239="LLT",0.12,IF(N239="LST-OO",0.12,IF(N239="LLT-OO",0.12,IF(N239="LMT-OO",0.12,IF(N239="HST",0.07,IF(N239="HLT",0.07)))))))))</f>
        <v>0</v>
      </c>
      <c r="M239" s="33" t="str">
        <f aca="false">IF(ISBLANK(N239),"",IF(N239="HST",J239+K239*((I239+H239)/2),IF(N239="HLT",J239+K239*((I239+H239)/2),J239+K239*LN((I239+H239)/2))))</f>
        <v/>
      </c>
      <c r="N239" s="31"/>
      <c r="O239" s="31"/>
      <c r="P239" s="34" t="n">
        <f aca="false">IF($H$3="US",IF(LEFT(N239,1)="S",IF(O239&lt;=4000,1,IF(O239&gt;4000,0.79+(6*O239/100000))),IF(LEFT(N239,1)="L",IF(O239&lt;=200,1,IF(O239&gt;200,1.005+(4.5526*O239/100000))),IF(LEFT(N239,1)="H",1))),IF($H$3="SI",IF(LEFT(N239,1)="S",IF(O239&lt;=1219.51,1,IF(O239&gt;1219.51,0.79+(6*(O239*3.28)/100000))),IF(LEFT(N239,1)="L",IF(O239&lt;=60.98,1,IF(O239&gt;60.98,1.005+(4.5526*(O239*3.28)/100000))),IF(LEFT(N239,1)="H",1)))))</f>
        <v>0</v>
      </c>
      <c r="Q239" s="35"/>
      <c r="R239" s="36" t="str">
        <f aca="false">IF(AF239&lt;0,0,IF($AD239=0,"Review",IF($H$3="US",(($H239-$I239-0.066667*($G239))/($G239*$M239)-($L239*$Q239))*$P239,(($H239-$I239-0.066667*($G239))/($G239*$M239)-($L239/8.696*$Q239))*$P239*37)))</f>
        <v>Review</v>
      </c>
      <c r="S239" s="37" t="str">
        <f aca="false">IF(R239="Review","",IF(R239=0,"",(SQRT(SUMSQ((5),(100*1.4/(H239-I239)),(100*IF($E$3="US",0.1,0.1*37)/R239)))/100)*R239))</f>
        <v/>
      </c>
      <c r="T239" s="38" t="str">
        <f aca="false">IF(R239="Review","",IF(R239=0,"",S239/R239))</f>
        <v/>
      </c>
      <c r="U239" s="39" t="n">
        <v>0.1814</v>
      </c>
      <c r="V239" s="40" t="n">
        <v>0.00096</v>
      </c>
      <c r="W239" s="41" t="e">
        <f aca="false">U239*G239</f>
        <v>#VALUE!</v>
      </c>
      <c r="X239" s="41" t="e">
        <f aca="false">EXP(-W239)</f>
        <v>#VALUE!</v>
      </c>
      <c r="Y239" s="41" t="e">
        <f aca="false">1-X239</f>
        <v>#VALUE!</v>
      </c>
      <c r="Z239" s="41" t="e">
        <f aca="false">1-(Y239/W239)</f>
        <v>#VALUE!</v>
      </c>
      <c r="AA239" s="41" t="e">
        <f aca="false">(R239*U239*V239)/Z239</f>
        <v>#VALUE!</v>
      </c>
      <c r="AB239" s="40" t="n">
        <v>0.01887</v>
      </c>
      <c r="AC239" s="42" t="s">
        <v>50</v>
      </c>
      <c r="AD239" s="43" t="b">
        <f aca="false">AND(NOT(ISBLANK(D239)),NOT(ISBLANK(F239)),NOT(ISBLANK(H239)),NOT(ISBLANK(I239)),NOT(ISBLANK(O239)),NOT(ISBLANK(Q239)),Q239&gt;=0,O239&gt;=0,H239&gt;=0,I239&gt;=0,G239&gt;0)</f>
        <v>0</v>
      </c>
      <c r="AE239" s="42" t="s">
        <v>51</v>
      </c>
      <c r="AF239" s="44" t="str">
        <f aca="false">IF($AD239=0,"Review",IF($H$3="US",(($H239-$I239-0.066667*($G239))/($G239*$M239)-($L239*$Q239))*$P239,(($H239-$I239-0.066667*($G239))/($G239*$M239)-($L239/8.696*$Q239))*$P239*37))</f>
        <v>Review</v>
      </c>
      <c r="AG239" s="45" t="str">
        <f aca="false">IF($AD239=0,"Review",IF($H$3="US",AA239/AB239*0.105*37,AA239/AB239))</f>
        <v>Review</v>
      </c>
      <c r="AH239" s="46" t="str">
        <f aca="false">IF($AD239=0,"",IF($H$3="US",AG239/60/60,AG239/24/60/60))</f>
        <v/>
      </c>
      <c r="AI239" s="47" t="str">
        <f aca="false">IF($AD239=0,"",IF($H$3="US",AA239/AB239*37/24/60/60,AA239/AB239/24/60/60))</f>
        <v/>
      </c>
      <c r="AJ239" s="48" t="str">
        <f aca="false">IF(AD239=0,"",IF(AF239=0,"",S239/R239))</f>
        <v/>
      </c>
      <c r="AK239" s="49" t="str">
        <f aca="false">IF(AD239=1,5%,"")</f>
        <v/>
      </c>
      <c r="AL239" s="49" t="str">
        <f aca="false">IF(AD239=1,(100*1.4)/(H239-I239)/100,"")</f>
        <v/>
      </c>
      <c r="AM239" s="49" t="str">
        <f aca="false">IF(AD239=1,IF(G239&gt;0,IF($H$3="US",0.1/AF239,(0.1*37)/AF239),0.1),"")</f>
        <v/>
      </c>
      <c r="AN239" s="49" t="str">
        <f aca="false">IF(AD239=1,SQRT(AK239*AK239+AL239*AL239+AM239*AM239),"")</f>
        <v/>
      </c>
      <c r="AO239" s="55"/>
    </row>
    <row r="240" customFormat="false" ht="19.35" hidden="false" customHeight="false" outlineLevel="0" collapsed="false">
      <c r="A240" s="26"/>
      <c r="B240" s="26"/>
      <c r="C240" s="27"/>
      <c r="D240" s="28"/>
      <c r="E240" s="27"/>
      <c r="F240" s="28"/>
      <c r="G240" s="29" t="str">
        <f aca="false">IF(OR(ISBLANK(C240),ISBLANK(D240),ISBLANK(E240),ISBLANK(F240)),"",(E240+F240)-(C240+D240))</f>
        <v/>
      </c>
      <c r="H240" s="30"/>
      <c r="I240" s="31"/>
      <c r="J240" s="32" t="n">
        <f aca="false">IF(N240="SST",0.314473,IF(N240="SLT",0.031243,IF(N240="LST",0.124228,IF(N240="LLT",0.010189,IF(N240="LST-OO",0.074671,IF(N240="LLT-OO",0.011965,IF(N240="LMT-OO",0.013497,IF(N240="HST",7.2954,IF(N240="HLT",0.60795)))))))))</f>
        <v>0</v>
      </c>
      <c r="K240" s="32" t="n">
        <f aca="false">IF(N240="SST",0.260619,IF(N240="SLT",0.02188,IF(N240="LST",0.040676,IF(N240="LLT",0.003372,IF(N240="LST-OO",0.037557,IF(N240="LLT-OO",0.002079,IF(N240="LMT-OO",0.012499,IF(N240="HST",0.004293,IF(N240="HLT",0.0003578)))))))))</f>
        <v>0</v>
      </c>
      <c r="L240" s="29" t="n">
        <f aca="false">IF(N240="SST",0.087,IF(N240="SLT",0.087,IF(N240="LST",0.12,IF(N240="LLT",0.12,IF(N240="LST-OO",0.12,IF(N240="LLT-OO",0.12,IF(N240="LMT-OO",0.12,IF(N240="HST",0.07,IF(N240="HLT",0.07)))))))))</f>
        <v>0</v>
      </c>
      <c r="M240" s="33" t="str">
        <f aca="false">IF(ISBLANK(N240),"",IF(N240="HST",J240+K240*((I240+H240)/2),IF(N240="HLT",J240+K240*((I240+H240)/2),J240+K240*LN((I240+H240)/2))))</f>
        <v/>
      </c>
      <c r="N240" s="31"/>
      <c r="O240" s="31"/>
      <c r="P240" s="34" t="n">
        <f aca="false">IF($H$3="US",IF(LEFT(N240,1)="S",IF(O240&lt;=4000,1,IF(O240&gt;4000,0.79+(6*O240/100000))),IF(LEFT(N240,1)="L",IF(O240&lt;=200,1,IF(O240&gt;200,1.005+(4.5526*O240/100000))),IF(LEFT(N240,1)="H",1))),IF($H$3="SI",IF(LEFT(N240,1)="S",IF(O240&lt;=1219.51,1,IF(O240&gt;1219.51,0.79+(6*(O240*3.28)/100000))),IF(LEFT(N240,1)="L",IF(O240&lt;=60.98,1,IF(O240&gt;60.98,1.005+(4.5526*(O240*3.28)/100000))),IF(LEFT(N240,1)="H",1)))))</f>
        <v>0</v>
      </c>
      <c r="Q240" s="35"/>
      <c r="R240" s="36" t="str">
        <f aca="false">IF(AF240&lt;0,0,IF($AD240=0,"Review",IF($H$3="US",(($H240-$I240-0.066667*($G240))/($G240*$M240)-($L240*$Q240))*$P240,(($H240-$I240-0.066667*($G240))/($G240*$M240)-($L240/8.696*$Q240))*$P240*37)))</f>
        <v>Review</v>
      </c>
      <c r="S240" s="37" t="str">
        <f aca="false">IF(R240="Review","",IF(R240=0,"",(SQRT(SUMSQ((5),(100*1.4/(H240-I240)),(100*IF($E$3="US",0.1,0.1*37)/R240)))/100)*R240))</f>
        <v/>
      </c>
      <c r="T240" s="38" t="str">
        <f aca="false">IF(R240="Review","",IF(R240=0,"",S240/R240))</f>
        <v/>
      </c>
      <c r="U240" s="39" t="n">
        <v>0.1814</v>
      </c>
      <c r="V240" s="40" t="n">
        <v>0.00096</v>
      </c>
      <c r="W240" s="41" t="e">
        <f aca="false">U240*G240</f>
        <v>#VALUE!</v>
      </c>
      <c r="X240" s="41" t="e">
        <f aca="false">EXP(-W240)</f>
        <v>#VALUE!</v>
      </c>
      <c r="Y240" s="41" t="e">
        <f aca="false">1-X240</f>
        <v>#VALUE!</v>
      </c>
      <c r="Z240" s="41" t="e">
        <f aca="false">1-(Y240/W240)</f>
        <v>#VALUE!</v>
      </c>
      <c r="AA240" s="41" t="e">
        <f aca="false">(R240*U240*V240)/Z240</f>
        <v>#VALUE!</v>
      </c>
      <c r="AB240" s="40" t="n">
        <v>0.01887</v>
      </c>
      <c r="AC240" s="42" t="s">
        <v>50</v>
      </c>
      <c r="AD240" s="43" t="b">
        <f aca="false">AND(NOT(ISBLANK(D240)),NOT(ISBLANK(F240)),NOT(ISBLANK(H240)),NOT(ISBLANK(I240)),NOT(ISBLANK(O240)),NOT(ISBLANK(Q240)),Q240&gt;=0,O240&gt;=0,H240&gt;=0,I240&gt;=0,G240&gt;0)</f>
        <v>0</v>
      </c>
      <c r="AE240" s="42" t="s">
        <v>51</v>
      </c>
      <c r="AF240" s="44" t="str">
        <f aca="false">IF($AD240=0,"Review",IF($H$3="US",(($H240-$I240-0.066667*($G240))/($G240*$M240)-($L240*$Q240))*$P240,(($H240-$I240-0.066667*($G240))/($G240*$M240)-($L240/8.696*$Q240))*$P240*37))</f>
        <v>Review</v>
      </c>
      <c r="AG240" s="45" t="str">
        <f aca="false">IF($AD240=0,"Review",IF($H$3="US",AA240/AB240*0.105*37,AA240/AB240))</f>
        <v>Review</v>
      </c>
      <c r="AH240" s="46" t="str">
        <f aca="false">IF($AD240=0,"",IF($H$3="US",AG240/60/60,AG240/24/60/60))</f>
        <v/>
      </c>
      <c r="AI240" s="47" t="str">
        <f aca="false">IF($AD240=0,"",IF($H$3="US",AA240/AB240*37/24/60/60,AA240/AB240/24/60/60))</f>
        <v/>
      </c>
      <c r="AJ240" s="48" t="str">
        <f aca="false">IF(AD240=0,"",IF(AF240=0,"",S240/R240))</f>
        <v/>
      </c>
      <c r="AK240" s="49" t="str">
        <f aca="false">IF(AD240=1,5%,"")</f>
        <v/>
      </c>
      <c r="AL240" s="49" t="str">
        <f aca="false">IF(AD240=1,(100*1.4)/(H240-I240)/100,"")</f>
        <v/>
      </c>
      <c r="AM240" s="49" t="str">
        <f aca="false">IF(AD240=1,IF(G240&gt;0,IF($H$3="US",0.1/AF240,(0.1*37)/AF240),0.1),"")</f>
        <v/>
      </c>
      <c r="AN240" s="49" t="str">
        <f aca="false">IF(AD240=1,SQRT(AK240*AK240+AL240*AL240+AM240*AM240),"")</f>
        <v/>
      </c>
      <c r="AO240" s="55"/>
    </row>
    <row r="241" customFormat="false" ht="19.35" hidden="false" customHeight="false" outlineLevel="0" collapsed="false">
      <c r="A241" s="26"/>
      <c r="B241" s="26"/>
      <c r="C241" s="27"/>
      <c r="D241" s="28"/>
      <c r="E241" s="27"/>
      <c r="F241" s="28"/>
      <c r="G241" s="29" t="str">
        <f aca="false">IF(OR(ISBLANK(C241),ISBLANK(D241),ISBLANK(E241),ISBLANK(F241)),"",(E241+F241)-(C241+D241))</f>
        <v/>
      </c>
      <c r="H241" s="30"/>
      <c r="I241" s="31"/>
      <c r="J241" s="32" t="n">
        <f aca="false">IF(N241="SST",0.314473,IF(N241="SLT",0.031243,IF(N241="LST",0.124228,IF(N241="LLT",0.010189,IF(N241="LST-OO",0.074671,IF(N241="LLT-OO",0.011965,IF(N241="LMT-OO",0.013497,IF(N241="HST",7.2954,IF(N241="HLT",0.60795)))))))))</f>
        <v>0</v>
      </c>
      <c r="K241" s="32" t="n">
        <f aca="false">IF(N241="SST",0.260619,IF(N241="SLT",0.02188,IF(N241="LST",0.040676,IF(N241="LLT",0.003372,IF(N241="LST-OO",0.037557,IF(N241="LLT-OO",0.002079,IF(N241="LMT-OO",0.012499,IF(N241="HST",0.004293,IF(N241="HLT",0.0003578)))))))))</f>
        <v>0</v>
      </c>
      <c r="L241" s="29" t="n">
        <f aca="false">IF(N241="SST",0.087,IF(N241="SLT",0.087,IF(N241="LST",0.12,IF(N241="LLT",0.12,IF(N241="LST-OO",0.12,IF(N241="LLT-OO",0.12,IF(N241="LMT-OO",0.12,IF(N241="HST",0.07,IF(N241="HLT",0.07)))))))))</f>
        <v>0</v>
      </c>
      <c r="M241" s="33" t="str">
        <f aca="false">IF(ISBLANK(N241),"",IF(N241="HST",J241+K241*((I241+H241)/2),IF(N241="HLT",J241+K241*((I241+H241)/2),J241+K241*LN((I241+H241)/2))))</f>
        <v/>
      </c>
      <c r="N241" s="31"/>
      <c r="O241" s="31"/>
      <c r="P241" s="34" t="n">
        <f aca="false">IF($H$3="US",IF(LEFT(N241,1)="S",IF(O241&lt;=4000,1,IF(O241&gt;4000,0.79+(6*O241/100000))),IF(LEFT(N241,1)="L",IF(O241&lt;=200,1,IF(O241&gt;200,1.005+(4.5526*O241/100000))),IF(LEFT(N241,1)="H",1))),IF($H$3="SI",IF(LEFT(N241,1)="S",IF(O241&lt;=1219.51,1,IF(O241&gt;1219.51,0.79+(6*(O241*3.28)/100000))),IF(LEFT(N241,1)="L",IF(O241&lt;=60.98,1,IF(O241&gt;60.98,1.005+(4.5526*(O241*3.28)/100000))),IF(LEFT(N241,1)="H",1)))))</f>
        <v>0</v>
      </c>
      <c r="Q241" s="35"/>
      <c r="R241" s="36" t="str">
        <f aca="false">IF(AF241&lt;0,0,IF($AD241=0,"Review",IF($H$3="US",(($H241-$I241-0.066667*($G241))/($G241*$M241)-($L241*$Q241))*$P241,(($H241-$I241-0.066667*($G241))/($G241*$M241)-($L241/8.696*$Q241))*$P241*37)))</f>
        <v>Review</v>
      </c>
      <c r="S241" s="37" t="str">
        <f aca="false">IF(R241="Review","",IF(R241=0,"",(SQRT(SUMSQ((5),(100*1.4/(H241-I241)),(100*IF($E$3="US",0.1,0.1*37)/R241)))/100)*R241))</f>
        <v/>
      </c>
      <c r="T241" s="38" t="str">
        <f aca="false">IF(R241="Review","",IF(R241=0,"",S241/R241))</f>
        <v/>
      </c>
      <c r="U241" s="39" t="n">
        <v>0.1814</v>
      </c>
      <c r="V241" s="40" t="n">
        <v>0.00096</v>
      </c>
      <c r="W241" s="41" t="e">
        <f aca="false">U241*G241</f>
        <v>#VALUE!</v>
      </c>
      <c r="X241" s="41" t="e">
        <f aca="false">EXP(-W241)</f>
        <v>#VALUE!</v>
      </c>
      <c r="Y241" s="41" t="e">
        <f aca="false">1-X241</f>
        <v>#VALUE!</v>
      </c>
      <c r="Z241" s="41" t="e">
        <f aca="false">1-(Y241/W241)</f>
        <v>#VALUE!</v>
      </c>
      <c r="AA241" s="41" t="e">
        <f aca="false">(R241*U241*V241)/Z241</f>
        <v>#VALUE!</v>
      </c>
      <c r="AB241" s="40" t="n">
        <v>0.01887</v>
      </c>
      <c r="AC241" s="42" t="s">
        <v>50</v>
      </c>
      <c r="AD241" s="43" t="b">
        <f aca="false">AND(NOT(ISBLANK(D241)),NOT(ISBLANK(F241)),NOT(ISBLANK(H241)),NOT(ISBLANK(I241)),NOT(ISBLANK(O241)),NOT(ISBLANK(Q241)),Q241&gt;=0,O241&gt;=0,H241&gt;=0,I241&gt;=0,G241&gt;0)</f>
        <v>0</v>
      </c>
      <c r="AE241" s="42" t="s">
        <v>51</v>
      </c>
      <c r="AF241" s="44" t="str">
        <f aca="false">IF($AD241=0,"Review",IF($H$3="US",(($H241-$I241-0.066667*($G241))/($G241*$M241)-($L241*$Q241))*$P241,(($H241-$I241-0.066667*($G241))/($G241*$M241)-($L241/8.696*$Q241))*$P241*37))</f>
        <v>Review</v>
      </c>
      <c r="AG241" s="45" t="str">
        <f aca="false">IF($AD241=0,"Review",IF($H$3="US",AA241/AB241*0.105*37,AA241/AB241))</f>
        <v>Review</v>
      </c>
      <c r="AH241" s="46" t="str">
        <f aca="false">IF($AD241=0,"",IF($H$3="US",AG241/60/60,AG241/24/60/60))</f>
        <v/>
      </c>
      <c r="AI241" s="47" t="str">
        <f aca="false">IF($AD241=0,"",IF($H$3="US",AA241/AB241*37/24/60/60,AA241/AB241/24/60/60))</f>
        <v/>
      </c>
      <c r="AJ241" s="48" t="str">
        <f aca="false">IF(AD241=0,"",IF(AF241=0,"",S241/R241))</f>
        <v/>
      </c>
      <c r="AK241" s="49" t="str">
        <f aca="false">IF(AD241=1,5%,"")</f>
        <v/>
      </c>
      <c r="AL241" s="49" t="str">
        <f aca="false">IF(AD241=1,(100*1.4)/(H241-I241)/100,"")</f>
        <v/>
      </c>
      <c r="AM241" s="49" t="str">
        <f aca="false">IF(AD241=1,IF(G241&gt;0,IF($H$3="US",0.1/AF241,(0.1*37)/AF241),0.1),"")</f>
        <v/>
      </c>
      <c r="AN241" s="49" t="str">
        <f aca="false">IF(AD241=1,SQRT(AK241*AK241+AL241*AL241+AM241*AM241),"")</f>
        <v/>
      </c>
      <c r="AO241" s="55"/>
    </row>
    <row r="242" customFormat="false" ht="19.35" hidden="false" customHeight="false" outlineLevel="0" collapsed="false">
      <c r="A242" s="26"/>
      <c r="B242" s="26"/>
      <c r="C242" s="27"/>
      <c r="D242" s="28"/>
      <c r="E242" s="27"/>
      <c r="F242" s="28"/>
      <c r="G242" s="29" t="str">
        <f aca="false">IF(OR(ISBLANK(C242),ISBLANK(D242),ISBLANK(E242),ISBLANK(F242)),"",(E242+F242)-(C242+D242))</f>
        <v/>
      </c>
      <c r="H242" s="30"/>
      <c r="I242" s="31"/>
      <c r="J242" s="32" t="n">
        <f aca="false">IF(N242="SST",0.314473,IF(N242="SLT",0.031243,IF(N242="LST",0.124228,IF(N242="LLT",0.010189,IF(N242="LST-OO",0.074671,IF(N242="LLT-OO",0.011965,IF(N242="LMT-OO",0.013497,IF(N242="HST",7.2954,IF(N242="HLT",0.60795)))))))))</f>
        <v>0</v>
      </c>
      <c r="K242" s="32" t="n">
        <f aca="false">IF(N242="SST",0.260619,IF(N242="SLT",0.02188,IF(N242="LST",0.040676,IF(N242="LLT",0.003372,IF(N242="LST-OO",0.037557,IF(N242="LLT-OO",0.002079,IF(N242="LMT-OO",0.012499,IF(N242="HST",0.004293,IF(N242="HLT",0.0003578)))))))))</f>
        <v>0</v>
      </c>
      <c r="L242" s="29" t="n">
        <f aca="false">IF(N242="SST",0.087,IF(N242="SLT",0.087,IF(N242="LST",0.12,IF(N242="LLT",0.12,IF(N242="LST-OO",0.12,IF(N242="LLT-OO",0.12,IF(N242="LMT-OO",0.12,IF(N242="HST",0.07,IF(N242="HLT",0.07)))))))))</f>
        <v>0</v>
      </c>
      <c r="M242" s="33" t="str">
        <f aca="false">IF(ISBLANK(N242),"",IF(N242="HST",J242+K242*((I242+H242)/2),IF(N242="HLT",J242+K242*((I242+H242)/2),J242+K242*LN((I242+H242)/2))))</f>
        <v/>
      </c>
      <c r="N242" s="31"/>
      <c r="O242" s="31"/>
      <c r="P242" s="34" t="n">
        <f aca="false">IF($H$3="US",IF(LEFT(N242,1)="S",IF(O242&lt;=4000,1,IF(O242&gt;4000,0.79+(6*O242/100000))),IF(LEFT(N242,1)="L",IF(O242&lt;=200,1,IF(O242&gt;200,1.005+(4.5526*O242/100000))),IF(LEFT(N242,1)="H",1))),IF($H$3="SI",IF(LEFT(N242,1)="S",IF(O242&lt;=1219.51,1,IF(O242&gt;1219.51,0.79+(6*(O242*3.28)/100000))),IF(LEFT(N242,1)="L",IF(O242&lt;=60.98,1,IF(O242&gt;60.98,1.005+(4.5526*(O242*3.28)/100000))),IF(LEFT(N242,1)="H",1)))))</f>
        <v>0</v>
      </c>
      <c r="Q242" s="35"/>
      <c r="R242" s="36" t="str">
        <f aca="false">IF(AF242&lt;0,0,IF($AD242=0,"Review",IF($H$3="US",(($H242-$I242-0.066667*($G242))/($G242*$M242)-($L242*$Q242))*$P242,(($H242-$I242-0.066667*($G242))/($G242*$M242)-($L242/8.696*$Q242))*$P242*37)))</f>
        <v>Review</v>
      </c>
      <c r="S242" s="37" t="str">
        <f aca="false">IF(R242="Review","",IF(R242=0,"",(SQRT(SUMSQ((5),(100*1.4/(H242-I242)),(100*IF($E$3="US",0.1,0.1*37)/R242)))/100)*R242))</f>
        <v/>
      </c>
      <c r="T242" s="38" t="str">
        <f aca="false">IF(R242="Review","",IF(R242=0,"",S242/R242))</f>
        <v/>
      </c>
      <c r="U242" s="39" t="n">
        <v>0.1814</v>
      </c>
      <c r="V242" s="40" t="n">
        <v>0.00096</v>
      </c>
      <c r="W242" s="41" t="e">
        <f aca="false">U242*G242</f>
        <v>#VALUE!</v>
      </c>
      <c r="X242" s="41" t="e">
        <f aca="false">EXP(-W242)</f>
        <v>#VALUE!</v>
      </c>
      <c r="Y242" s="41" t="e">
        <f aca="false">1-X242</f>
        <v>#VALUE!</v>
      </c>
      <c r="Z242" s="41" t="e">
        <f aca="false">1-(Y242/W242)</f>
        <v>#VALUE!</v>
      </c>
      <c r="AA242" s="41" t="e">
        <f aca="false">(R242*U242*V242)/Z242</f>
        <v>#VALUE!</v>
      </c>
      <c r="AB242" s="40" t="n">
        <v>0.01887</v>
      </c>
      <c r="AC242" s="42" t="s">
        <v>50</v>
      </c>
      <c r="AD242" s="43" t="b">
        <f aca="false">AND(NOT(ISBLANK(D242)),NOT(ISBLANK(F242)),NOT(ISBLANK(H242)),NOT(ISBLANK(I242)),NOT(ISBLANK(O242)),NOT(ISBLANK(Q242)),Q242&gt;=0,O242&gt;=0,H242&gt;=0,I242&gt;=0,G242&gt;0)</f>
        <v>0</v>
      </c>
      <c r="AE242" s="42" t="s">
        <v>51</v>
      </c>
      <c r="AF242" s="44" t="str">
        <f aca="false">IF($AD242=0,"Review",IF($H$3="US",(($H242-$I242-0.066667*($G242))/($G242*$M242)-($L242*$Q242))*$P242,(($H242-$I242-0.066667*($G242))/($G242*$M242)-($L242/8.696*$Q242))*$P242*37))</f>
        <v>Review</v>
      </c>
      <c r="AG242" s="45" t="str">
        <f aca="false">IF($AD242=0,"Review",IF($H$3="US",AA242/AB242*0.105*37,AA242/AB242))</f>
        <v>Review</v>
      </c>
      <c r="AH242" s="46" t="str">
        <f aca="false">IF($AD242=0,"",IF($H$3="US",AG242/60/60,AG242/24/60/60))</f>
        <v/>
      </c>
      <c r="AI242" s="47" t="str">
        <f aca="false">IF($AD242=0,"",IF($H$3="US",AA242/AB242*37/24/60/60,AA242/AB242/24/60/60))</f>
        <v/>
      </c>
      <c r="AJ242" s="48" t="str">
        <f aca="false">IF(AD242=0,"",IF(AF242=0,"",S242/R242))</f>
        <v/>
      </c>
      <c r="AK242" s="49" t="str">
        <f aca="false">IF(AD242=1,5%,"")</f>
        <v/>
      </c>
      <c r="AL242" s="49" t="str">
        <f aca="false">IF(AD242=1,(100*1.4)/(H242-I242)/100,"")</f>
        <v/>
      </c>
      <c r="AM242" s="49" t="str">
        <f aca="false">IF(AD242=1,IF(G242&gt;0,IF($H$3="US",0.1/AF242,(0.1*37)/AF242),0.1),"")</f>
        <v/>
      </c>
      <c r="AN242" s="49" t="str">
        <f aca="false">IF(AD242=1,SQRT(AK242*AK242+AL242*AL242+AM242*AM242),"")</f>
        <v/>
      </c>
      <c r="AO242" s="55"/>
    </row>
    <row r="243" customFormat="false" ht="19.35" hidden="false" customHeight="false" outlineLevel="0" collapsed="false">
      <c r="A243" s="26"/>
      <c r="B243" s="26"/>
      <c r="C243" s="27"/>
      <c r="D243" s="28"/>
      <c r="E243" s="27"/>
      <c r="F243" s="28"/>
      <c r="G243" s="29" t="str">
        <f aca="false">IF(OR(ISBLANK(C243),ISBLANK(D243),ISBLANK(E243),ISBLANK(F243)),"",(E243+F243)-(C243+D243))</f>
        <v/>
      </c>
      <c r="H243" s="30"/>
      <c r="I243" s="31"/>
      <c r="J243" s="32" t="n">
        <f aca="false">IF(N243="SST",0.314473,IF(N243="SLT",0.031243,IF(N243="LST",0.124228,IF(N243="LLT",0.010189,IF(N243="LST-OO",0.074671,IF(N243="LLT-OO",0.011965,IF(N243="LMT-OO",0.013497,IF(N243="HST",7.2954,IF(N243="HLT",0.60795)))))))))</f>
        <v>0</v>
      </c>
      <c r="K243" s="32" t="n">
        <f aca="false">IF(N243="SST",0.260619,IF(N243="SLT",0.02188,IF(N243="LST",0.040676,IF(N243="LLT",0.003372,IF(N243="LST-OO",0.037557,IF(N243="LLT-OO",0.002079,IF(N243="LMT-OO",0.012499,IF(N243="HST",0.004293,IF(N243="HLT",0.0003578)))))))))</f>
        <v>0</v>
      </c>
      <c r="L243" s="29" t="n">
        <f aca="false">IF(N243="SST",0.087,IF(N243="SLT",0.087,IF(N243="LST",0.12,IF(N243="LLT",0.12,IF(N243="LST-OO",0.12,IF(N243="LLT-OO",0.12,IF(N243="LMT-OO",0.12,IF(N243="HST",0.07,IF(N243="HLT",0.07)))))))))</f>
        <v>0</v>
      </c>
      <c r="M243" s="33" t="str">
        <f aca="false">IF(ISBLANK(N243),"",IF(N243="HST",J243+K243*((I243+H243)/2),IF(N243="HLT",J243+K243*((I243+H243)/2),J243+K243*LN((I243+H243)/2))))</f>
        <v/>
      </c>
      <c r="N243" s="31"/>
      <c r="O243" s="31"/>
      <c r="P243" s="34" t="n">
        <f aca="false">IF($H$3="US",IF(LEFT(N243,1)="S",IF(O243&lt;=4000,1,IF(O243&gt;4000,0.79+(6*O243/100000))),IF(LEFT(N243,1)="L",IF(O243&lt;=200,1,IF(O243&gt;200,1.005+(4.5526*O243/100000))),IF(LEFT(N243,1)="H",1))),IF($H$3="SI",IF(LEFT(N243,1)="S",IF(O243&lt;=1219.51,1,IF(O243&gt;1219.51,0.79+(6*(O243*3.28)/100000))),IF(LEFT(N243,1)="L",IF(O243&lt;=60.98,1,IF(O243&gt;60.98,1.005+(4.5526*(O243*3.28)/100000))),IF(LEFT(N243,1)="H",1)))))</f>
        <v>0</v>
      </c>
      <c r="Q243" s="35"/>
      <c r="R243" s="36" t="str">
        <f aca="false">IF(AF243&lt;0,0,IF($AD243=0,"Review",IF($H$3="US",(($H243-$I243-0.066667*($G243))/($G243*$M243)-($L243*$Q243))*$P243,(($H243-$I243-0.066667*($G243))/($G243*$M243)-($L243/8.696*$Q243))*$P243*37)))</f>
        <v>Review</v>
      </c>
      <c r="S243" s="37" t="str">
        <f aca="false">IF(R243="Review","",IF(R243=0,"",(SQRT(SUMSQ((5),(100*1.4/(H243-I243)),(100*IF($E$3="US",0.1,0.1*37)/R243)))/100)*R243))</f>
        <v/>
      </c>
      <c r="T243" s="38" t="str">
        <f aca="false">IF(R243="Review","",IF(R243=0,"",S243/R243))</f>
        <v/>
      </c>
      <c r="U243" s="39" t="n">
        <v>0.1814</v>
      </c>
      <c r="V243" s="40" t="n">
        <v>0.00096</v>
      </c>
      <c r="W243" s="41" t="e">
        <f aca="false">U243*G243</f>
        <v>#VALUE!</v>
      </c>
      <c r="X243" s="41" t="e">
        <f aca="false">EXP(-W243)</f>
        <v>#VALUE!</v>
      </c>
      <c r="Y243" s="41" t="e">
        <f aca="false">1-X243</f>
        <v>#VALUE!</v>
      </c>
      <c r="Z243" s="41" t="e">
        <f aca="false">1-(Y243/W243)</f>
        <v>#VALUE!</v>
      </c>
      <c r="AA243" s="41" t="e">
        <f aca="false">(R243*U243*V243)/Z243</f>
        <v>#VALUE!</v>
      </c>
      <c r="AB243" s="40" t="n">
        <v>0.01887</v>
      </c>
      <c r="AC243" s="42" t="s">
        <v>50</v>
      </c>
      <c r="AD243" s="43" t="b">
        <f aca="false">AND(NOT(ISBLANK(D243)),NOT(ISBLANK(F243)),NOT(ISBLANK(H243)),NOT(ISBLANK(I243)),NOT(ISBLANK(O243)),NOT(ISBLANK(Q243)),Q243&gt;=0,O243&gt;=0,H243&gt;=0,I243&gt;=0,G243&gt;0)</f>
        <v>0</v>
      </c>
      <c r="AE243" s="42" t="s">
        <v>51</v>
      </c>
      <c r="AF243" s="44" t="str">
        <f aca="false">IF($AD243=0,"Review",IF($H$3="US",(($H243-$I243-0.066667*($G243))/($G243*$M243)-($L243*$Q243))*$P243,(($H243-$I243-0.066667*($G243))/($G243*$M243)-($L243/8.696*$Q243))*$P243*37))</f>
        <v>Review</v>
      </c>
      <c r="AG243" s="45" t="str">
        <f aca="false">IF($AD243=0,"Review",IF($H$3="US",AA243/AB243*0.105*37,AA243/AB243))</f>
        <v>Review</v>
      </c>
      <c r="AH243" s="46" t="str">
        <f aca="false">IF($AD243=0,"",IF($H$3="US",AG243/60/60,AG243/24/60/60))</f>
        <v/>
      </c>
      <c r="AI243" s="47" t="str">
        <f aca="false">IF($AD243=0,"",IF($H$3="US",AA243/AB243*37/24/60/60,AA243/AB243/24/60/60))</f>
        <v/>
      </c>
      <c r="AJ243" s="48" t="str">
        <f aca="false">IF(AD243=0,"",IF(AF243=0,"",S243/R243))</f>
        <v/>
      </c>
      <c r="AK243" s="49" t="str">
        <f aca="false">IF(AD243=1,5%,"")</f>
        <v/>
      </c>
      <c r="AL243" s="49" t="str">
        <f aca="false">IF(AD243=1,(100*1.4)/(H243-I243)/100,"")</f>
        <v/>
      </c>
      <c r="AM243" s="49" t="str">
        <f aca="false">IF(AD243=1,IF(G243&gt;0,IF($H$3="US",0.1/AF243,(0.1*37)/AF243),0.1),"")</f>
        <v/>
      </c>
      <c r="AN243" s="49" t="str">
        <f aca="false">IF(AD243=1,SQRT(AK243*AK243+AL243*AL243+AM243*AM243),"")</f>
        <v/>
      </c>
      <c r="AO243" s="55"/>
    </row>
    <row r="244" customFormat="false" ht="19.35" hidden="false" customHeight="false" outlineLevel="0" collapsed="false">
      <c r="A244" s="26"/>
      <c r="B244" s="26"/>
      <c r="C244" s="27"/>
      <c r="D244" s="28"/>
      <c r="E244" s="27"/>
      <c r="F244" s="28"/>
      <c r="G244" s="29" t="str">
        <f aca="false">IF(OR(ISBLANK(C244),ISBLANK(D244),ISBLANK(E244),ISBLANK(F244)),"",(E244+F244)-(C244+D244))</f>
        <v/>
      </c>
      <c r="H244" s="30"/>
      <c r="I244" s="31"/>
      <c r="J244" s="32" t="n">
        <f aca="false">IF(N244="SST",0.314473,IF(N244="SLT",0.031243,IF(N244="LST",0.124228,IF(N244="LLT",0.010189,IF(N244="LST-OO",0.074671,IF(N244="LLT-OO",0.011965,IF(N244="LMT-OO",0.013497,IF(N244="HST",7.2954,IF(N244="HLT",0.60795)))))))))</f>
        <v>0</v>
      </c>
      <c r="K244" s="32" t="n">
        <f aca="false">IF(N244="SST",0.260619,IF(N244="SLT",0.02188,IF(N244="LST",0.040676,IF(N244="LLT",0.003372,IF(N244="LST-OO",0.037557,IF(N244="LLT-OO",0.002079,IF(N244="LMT-OO",0.012499,IF(N244="HST",0.004293,IF(N244="HLT",0.0003578)))))))))</f>
        <v>0</v>
      </c>
      <c r="L244" s="29" t="n">
        <f aca="false">IF(N244="SST",0.087,IF(N244="SLT",0.087,IF(N244="LST",0.12,IF(N244="LLT",0.12,IF(N244="LST-OO",0.12,IF(N244="LLT-OO",0.12,IF(N244="LMT-OO",0.12,IF(N244="HST",0.07,IF(N244="HLT",0.07)))))))))</f>
        <v>0</v>
      </c>
      <c r="M244" s="33" t="str">
        <f aca="false">IF(ISBLANK(N244),"",IF(N244="HST",J244+K244*((I244+H244)/2),IF(N244="HLT",J244+K244*((I244+H244)/2),J244+K244*LN((I244+H244)/2))))</f>
        <v/>
      </c>
      <c r="N244" s="31"/>
      <c r="O244" s="31"/>
      <c r="P244" s="34" t="n">
        <f aca="false">IF($H$3="US",IF(LEFT(N244,1)="S",IF(O244&lt;=4000,1,IF(O244&gt;4000,0.79+(6*O244/100000))),IF(LEFT(N244,1)="L",IF(O244&lt;=200,1,IF(O244&gt;200,1.005+(4.5526*O244/100000))),IF(LEFT(N244,1)="H",1))),IF($H$3="SI",IF(LEFT(N244,1)="S",IF(O244&lt;=1219.51,1,IF(O244&gt;1219.51,0.79+(6*(O244*3.28)/100000))),IF(LEFT(N244,1)="L",IF(O244&lt;=60.98,1,IF(O244&gt;60.98,1.005+(4.5526*(O244*3.28)/100000))),IF(LEFT(N244,1)="H",1)))))</f>
        <v>0</v>
      </c>
      <c r="Q244" s="35"/>
      <c r="R244" s="36" t="str">
        <f aca="false">IF(AF244&lt;0,0,IF($AD244=0,"Review",IF($H$3="US",(($H244-$I244-0.066667*($G244))/($G244*$M244)-($L244*$Q244))*$P244,(($H244-$I244-0.066667*($G244))/($G244*$M244)-($L244/8.696*$Q244))*$P244*37)))</f>
        <v>Review</v>
      </c>
      <c r="S244" s="37" t="str">
        <f aca="false">IF(R244="Review","",IF(R244=0,"",(SQRT(SUMSQ((5),(100*1.4/(H244-I244)),(100*IF($E$3="US",0.1,0.1*37)/R244)))/100)*R244))</f>
        <v/>
      </c>
      <c r="T244" s="38" t="str">
        <f aca="false">IF(R244="Review","",IF(R244=0,"",S244/R244))</f>
        <v/>
      </c>
      <c r="U244" s="39" t="n">
        <v>0.1814</v>
      </c>
      <c r="V244" s="40" t="n">
        <v>0.00096</v>
      </c>
      <c r="W244" s="41" t="e">
        <f aca="false">U244*G244</f>
        <v>#VALUE!</v>
      </c>
      <c r="X244" s="41" t="e">
        <f aca="false">EXP(-W244)</f>
        <v>#VALUE!</v>
      </c>
      <c r="Y244" s="41" t="e">
        <f aca="false">1-X244</f>
        <v>#VALUE!</v>
      </c>
      <c r="Z244" s="41" t="e">
        <f aca="false">1-(Y244/W244)</f>
        <v>#VALUE!</v>
      </c>
      <c r="AA244" s="41" t="e">
        <f aca="false">(R244*U244*V244)/Z244</f>
        <v>#VALUE!</v>
      </c>
      <c r="AB244" s="40" t="n">
        <v>0.01887</v>
      </c>
      <c r="AC244" s="42" t="s">
        <v>50</v>
      </c>
      <c r="AD244" s="43" t="b">
        <f aca="false">AND(NOT(ISBLANK(D244)),NOT(ISBLANK(F244)),NOT(ISBLANK(H244)),NOT(ISBLANK(I244)),NOT(ISBLANK(O244)),NOT(ISBLANK(Q244)),Q244&gt;=0,O244&gt;=0,H244&gt;=0,I244&gt;=0,G244&gt;0)</f>
        <v>0</v>
      </c>
      <c r="AE244" s="42" t="s">
        <v>51</v>
      </c>
      <c r="AF244" s="44" t="str">
        <f aca="false">IF($AD244=0,"Review",IF($H$3="US",(($H244-$I244-0.066667*($G244))/($G244*$M244)-($L244*$Q244))*$P244,(($H244-$I244-0.066667*($G244))/($G244*$M244)-($L244/8.696*$Q244))*$P244*37))</f>
        <v>Review</v>
      </c>
      <c r="AG244" s="45" t="str">
        <f aca="false">IF($AD244=0,"Review",IF($H$3="US",AA244/AB244*0.105*37,AA244/AB244))</f>
        <v>Review</v>
      </c>
      <c r="AH244" s="46" t="str">
        <f aca="false">IF($AD244=0,"",IF($H$3="US",AG244/60/60,AG244/24/60/60))</f>
        <v/>
      </c>
      <c r="AI244" s="47" t="str">
        <f aca="false">IF($AD244=0,"",IF($H$3="US",AA244/AB244*37/24/60/60,AA244/AB244/24/60/60))</f>
        <v/>
      </c>
      <c r="AJ244" s="48" t="str">
        <f aca="false">IF(AD244=0,"",IF(AF244=0,"",S244/R244))</f>
        <v/>
      </c>
      <c r="AK244" s="49" t="str">
        <f aca="false">IF(AD244=1,5%,"")</f>
        <v/>
      </c>
      <c r="AL244" s="49" t="str">
        <f aca="false">IF(AD244=1,(100*1.4)/(H244-I244)/100,"")</f>
        <v/>
      </c>
      <c r="AM244" s="49" t="str">
        <f aca="false">IF(AD244=1,IF(G244&gt;0,IF($H$3="US",0.1/AF244,(0.1*37)/AF244),0.1),"")</f>
        <v/>
      </c>
      <c r="AN244" s="49" t="str">
        <f aca="false">IF(AD244=1,SQRT(AK244*AK244+AL244*AL244+AM244*AM244),"")</f>
        <v/>
      </c>
      <c r="AO244" s="55"/>
    </row>
    <row r="245" customFormat="false" ht="19.35" hidden="false" customHeight="false" outlineLevel="0" collapsed="false">
      <c r="A245" s="26"/>
      <c r="B245" s="26"/>
      <c r="C245" s="27"/>
      <c r="D245" s="28"/>
      <c r="E245" s="27"/>
      <c r="F245" s="28"/>
      <c r="G245" s="29" t="str">
        <f aca="false">IF(OR(ISBLANK(C245),ISBLANK(D245),ISBLANK(E245),ISBLANK(F245)),"",(E245+F245)-(C245+D245))</f>
        <v/>
      </c>
      <c r="H245" s="30"/>
      <c r="I245" s="31"/>
      <c r="J245" s="32" t="n">
        <f aca="false">IF(N245="SST",0.314473,IF(N245="SLT",0.031243,IF(N245="LST",0.124228,IF(N245="LLT",0.010189,IF(N245="LST-OO",0.074671,IF(N245="LLT-OO",0.011965,IF(N245="LMT-OO",0.013497,IF(N245="HST",7.2954,IF(N245="HLT",0.60795)))))))))</f>
        <v>0</v>
      </c>
      <c r="K245" s="32" t="n">
        <f aca="false">IF(N245="SST",0.260619,IF(N245="SLT",0.02188,IF(N245="LST",0.040676,IF(N245="LLT",0.003372,IF(N245="LST-OO",0.037557,IF(N245="LLT-OO",0.002079,IF(N245="LMT-OO",0.012499,IF(N245="HST",0.004293,IF(N245="HLT",0.0003578)))))))))</f>
        <v>0</v>
      </c>
      <c r="L245" s="29" t="n">
        <f aca="false">IF(N245="SST",0.087,IF(N245="SLT",0.087,IF(N245="LST",0.12,IF(N245="LLT",0.12,IF(N245="LST-OO",0.12,IF(N245="LLT-OO",0.12,IF(N245="LMT-OO",0.12,IF(N245="HST",0.07,IF(N245="HLT",0.07)))))))))</f>
        <v>0</v>
      </c>
      <c r="M245" s="33" t="str">
        <f aca="false">IF(ISBLANK(N245),"",IF(N245="HST",J245+K245*((I245+H245)/2),IF(N245="HLT",J245+K245*((I245+H245)/2),J245+K245*LN((I245+H245)/2))))</f>
        <v/>
      </c>
      <c r="N245" s="31"/>
      <c r="O245" s="31"/>
      <c r="P245" s="34" t="n">
        <f aca="false">IF($H$3="US",IF(LEFT(N245,1)="S",IF(O245&lt;=4000,1,IF(O245&gt;4000,0.79+(6*O245/100000))),IF(LEFT(N245,1)="L",IF(O245&lt;=200,1,IF(O245&gt;200,1.005+(4.5526*O245/100000))),IF(LEFT(N245,1)="H",1))),IF($H$3="SI",IF(LEFT(N245,1)="S",IF(O245&lt;=1219.51,1,IF(O245&gt;1219.51,0.79+(6*(O245*3.28)/100000))),IF(LEFT(N245,1)="L",IF(O245&lt;=60.98,1,IF(O245&gt;60.98,1.005+(4.5526*(O245*3.28)/100000))),IF(LEFT(N245,1)="H",1)))))</f>
        <v>0</v>
      </c>
      <c r="Q245" s="35"/>
      <c r="R245" s="36" t="str">
        <f aca="false">IF(AF245&lt;0,0,IF($AD245=0,"Review",IF($H$3="US",(($H245-$I245-0.066667*($G245))/($G245*$M245)-($L245*$Q245))*$P245,(($H245-$I245-0.066667*($G245))/($G245*$M245)-($L245/8.696*$Q245))*$P245*37)))</f>
        <v>Review</v>
      </c>
      <c r="S245" s="37" t="str">
        <f aca="false">IF(R245="Review","",IF(R245=0,"",(SQRT(SUMSQ((5),(100*1.4/(H245-I245)),(100*IF($E$3="US",0.1,0.1*37)/R245)))/100)*R245))</f>
        <v/>
      </c>
      <c r="T245" s="38" t="str">
        <f aca="false">IF(R245="Review","",IF(R245=0,"",S245/R245))</f>
        <v/>
      </c>
      <c r="U245" s="39" t="n">
        <v>0.1814</v>
      </c>
      <c r="V245" s="40" t="n">
        <v>0.00096</v>
      </c>
      <c r="W245" s="41" t="e">
        <f aca="false">U245*G245</f>
        <v>#VALUE!</v>
      </c>
      <c r="X245" s="41" t="e">
        <f aca="false">EXP(-W245)</f>
        <v>#VALUE!</v>
      </c>
      <c r="Y245" s="41" t="e">
        <f aca="false">1-X245</f>
        <v>#VALUE!</v>
      </c>
      <c r="Z245" s="41" t="e">
        <f aca="false">1-(Y245/W245)</f>
        <v>#VALUE!</v>
      </c>
      <c r="AA245" s="41" t="e">
        <f aca="false">(R245*U245*V245)/Z245</f>
        <v>#VALUE!</v>
      </c>
      <c r="AB245" s="40" t="n">
        <v>0.01887</v>
      </c>
      <c r="AC245" s="42" t="s">
        <v>50</v>
      </c>
      <c r="AD245" s="43" t="b">
        <f aca="false">AND(NOT(ISBLANK(D245)),NOT(ISBLANK(F245)),NOT(ISBLANK(H245)),NOT(ISBLANK(I245)),NOT(ISBLANK(O245)),NOT(ISBLANK(Q245)),Q245&gt;=0,O245&gt;=0,H245&gt;=0,I245&gt;=0,G245&gt;0)</f>
        <v>0</v>
      </c>
      <c r="AE245" s="42" t="s">
        <v>51</v>
      </c>
      <c r="AF245" s="44" t="str">
        <f aca="false">IF($AD245=0,"Review",IF($H$3="US",(($H245-$I245-0.066667*($G245))/($G245*$M245)-($L245*$Q245))*$P245,(($H245-$I245-0.066667*($G245))/($G245*$M245)-($L245/8.696*$Q245))*$P245*37))</f>
        <v>Review</v>
      </c>
      <c r="AG245" s="45" t="str">
        <f aca="false">IF($AD245=0,"Review",IF($H$3="US",AA245/AB245*0.105*37,AA245/AB245))</f>
        <v>Review</v>
      </c>
      <c r="AH245" s="46" t="str">
        <f aca="false">IF($AD245=0,"",IF($H$3="US",AG245/60/60,AG245/24/60/60))</f>
        <v/>
      </c>
      <c r="AI245" s="47" t="str">
        <f aca="false">IF($AD245=0,"",IF($H$3="US",AA245/AB245*37/24/60/60,AA245/AB245/24/60/60))</f>
        <v/>
      </c>
      <c r="AJ245" s="48" t="str">
        <f aca="false">IF(AD245=0,"",IF(AF245=0,"",S245/R245))</f>
        <v/>
      </c>
      <c r="AK245" s="49" t="str">
        <f aca="false">IF(AD245=1,5%,"")</f>
        <v/>
      </c>
      <c r="AL245" s="49" t="str">
        <f aca="false">IF(AD245=1,(100*1.4)/(H245-I245)/100,"")</f>
        <v/>
      </c>
      <c r="AM245" s="49" t="str">
        <f aca="false">IF(AD245=1,IF(G245&gt;0,IF($H$3="US",0.1/AF245,(0.1*37)/AF245),0.1),"")</f>
        <v/>
      </c>
      <c r="AN245" s="49" t="str">
        <f aca="false">IF(AD245=1,SQRT(AK245*AK245+AL245*AL245+AM245*AM245),"")</f>
        <v/>
      </c>
      <c r="AO245" s="55"/>
    </row>
    <row r="246" customFormat="false" ht="19.35" hidden="false" customHeight="false" outlineLevel="0" collapsed="false">
      <c r="A246" s="26"/>
      <c r="B246" s="26"/>
      <c r="C246" s="27"/>
      <c r="D246" s="28"/>
      <c r="E246" s="27"/>
      <c r="F246" s="28"/>
      <c r="G246" s="29" t="str">
        <f aca="false">IF(OR(ISBLANK(C246),ISBLANK(D246),ISBLANK(E246),ISBLANK(F246)),"",(E246+F246)-(C246+D246))</f>
        <v/>
      </c>
      <c r="H246" s="30"/>
      <c r="I246" s="31"/>
      <c r="J246" s="32" t="n">
        <f aca="false">IF(N246="SST",0.314473,IF(N246="SLT",0.031243,IF(N246="LST",0.124228,IF(N246="LLT",0.010189,IF(N246="LST-OO",0.074671,IF(N246="LLT-OO",0.011965,IF(N246="LMT-OO",0.013497,IF(N246="HST",7.2954,IF(N246="HLT",0.60795)))))))))</f>
        <v>0</v>
      </c>
      <c r="K246" s="32" t="n">
        <f aca="false">IF(N246="SST",0.260619,IF(N246="SLT",0.02188,IF(N246="LST",0.040676,IF(N246="LLT",0.003372,IF(N246="LST-OO",0.037557,IF(N246="LLT-OO",0.002079,IF(N246="LMT-OO",0.012499,IF(N246="HST",0.004293,IF(N246="HLT",0.0003578)))))))))</f>
        <v>0</v>
      </c>
      <c r="L246" s="29" t="n">
        <f aca="false">IF(N246="SST",0.087,IF(N246="SLT",0.087,IF(N246="LST",0.12,IF(N246="LLT",0.12,IF(N246="LST-OO",0.12,IF(N246="LLT-OO",0.12,IF(N246="LMT-OO",0.12,IF(N246="HST",0.07,IF(N246="HLT",0.07)))))))))</f>
        <v>0</v>
      </c>
      <c r="M246" s="33" t="str">
        <f aca="false">IF(ISBLANK(N246),"",IF(N246="HST",J246+K246*((I246+H246)/2),IF(N246="HLT",J246+K246*((I246+H246)/2),J246+K246*LN((I246+H246)/2))))</f>
        <v/>
      </c>
      <c r="N246" s="31"/>
      <c r="O246" s="31"/>
      <c r="P246" s="34" t="n">
        <f aca="false">IF($H$3="US",IF(LEFT(N246,1)="S",IF(O246&lt;=4000,1,IF(O246&gt;4000,0.79+(6*O246/100000))),IF(LEFT(N246,1)="L",IF(O246&lt;=200,1,IF(O246&gt;200,1.005+(4.5526*O246/100000))),IF(LEFT(N246,1)="H",1))),IF($H$3="SI",IF(LEFT(N246,1)="S",IF(O246&lt;=1219.51,1,IF(O246&gt;1219.51,0.79+(6*(O246*3.28)/100000))),IF(LEFT(N246,1)="L",IF(O246&lt;=60.98,1,IF(O246&gt;60.98,1.005+(4.5526*(O246*3.28)/100000))),IF(LEFT(N246,1)="H",1)))))</f>
        <v>0</v>
      </c>
      <c r="Q246" s="35"/>
      <c r="R246" s="36" t="str">
        <f aca="false">IF(AF246&lt;0,0,IF($AD246=0,"Review",IF($H$3="US",(($H246-$I246-0.066667*($G246))/($G246*$M246)-($L246*$Q246))*$P246,(($H246-$I246-0.066667*($G246))/($G246*$M246)-($L246/8.696*$Q246))*$P246*37)))</f>
        <v>Review</v>
      </c>
      <c r="S246" s="37" t="str">
        <f aca="false">IF(R246="Review","",IF(R246=0,"",(SQRT(SUMSQ((5),(100*1.4/(H246-I246)),(100*IF($E$3="US",0.1,0.1*37)/R246)))/100)*R246))</f>
        <v/>
      </c>
      <c r="T246" s="38" t="str">
        <f aca="false">IF(R246="Review","",IF(R246=0,"",S246/R246))</f>
        <v/>
      </c>
      <c r="U246" s="39" t="n">
        <v>0.1814</v>
      </c>
      <c r="V246" s="40" t="n">
        <v>0.00096</v>
      </c>
      <c r="W246" s="41" t="e">
        <f aca="false">U246*G246</f>
        <v>#VALUE!</v>
      </c>
      <c r="X246" s="41" t="e">
        <f aca="false">EXP(-W246)</f>
        <v>#VALUE!</v>
      </c>
      <c r="Y246" s="41" t="e">
        <f aca="false">1-X246</f>
        <v>#VALUE!</v>
      </c>
      <c r="Z246" s="41" t="e">
        <f aca="false">1-(Y246/W246)</f>
        <v>#VALUE!</v>
      </c>
      <c r="AA246" s="41" t="e">
        <f aca="false">(R246*U246*V246)/Z246</f>
        <v>#VALUE!</v>
      </c>
      <c r="AB246" s="40" t="n">
        <v>0.01887</v>
      </c>
      <c r="AC246" s="42" t="s">
        <v>50</v>
      </c>
      <c r="AD246" s="43" t="b">
        <f aca="false">AND(NOT(ISBLANK(D246)),NOT(ISBLANK(F246)),NOT(ISBLANK(H246)),NOT(ISBLANK(I246)),NOT(ISBLANK(O246)),NOT(ISBLANK(Q246)),Q246&gt;=0,O246&gt;=0,H246&gt;=0,I246&gt;=0,G246&gt;0)</f>
        <v>0</v>
      </c>
      <c r="AE246" s="42" t="s">
        <v>51</v>
      </c>
      <c r="AF246" s="44" t="str">
        <f aca="false">IF($AD246=0,"Review",IF($H$3="US",(($H246-$I246-0.066667*($G246))/($G246*$M246)-($L246*$Q246))*$P246,(($H246-$I246-0.066667*($G246))/($G246*$M246)-($L246/8.696*$Q246))*$P246*37))</f>
        <v>Review</v>
      </c>
      <c r="AG246" s="45" t="str">
        <f aca="false">IF($AD246=0,"Review",IF($H$3="US",AA246/AB246*0.105*37,AA246/AB246))</f>
        <v>Review</v>
      </c>
      <c r="AH246" s="46" t="str">
        <f aca="false">IF($AD246=0,"",IF($H$3="US",AG246/60/60,AG246/24/60/60))</f>
        <v/>
      </c>
      <c r="AI246" s="47" t="str">
        <f aca="false">IF($AD246=0,"",IF($H$3="US",AA246/AB246*37/24/60/60,AA246/AB246/24/60/60))</f>
        <v/>
      </c>
      <c r="AJ246" s="48" t="str">
        <f aca="false">IF(AD246=0,"",IF(AF246=0,"",S246/R246))</f>
        <v/>
      </c>
      <c r="AK246" s="49" t="str">
        <f aca="false">IF(AD246=1,5%,"")</f>
        <v/>
      </c>
      <c r="AL246" s="49" t="str">
        <f aca="false">IF(AD246=1,(100*1.4)/(H246-I246)/100,"")</f>
        <v/>
      </c>
      <c r="AM246" s="49" t="str">
        <f aca="false">IF(AD246=1,IF(G246&gt;0,IF($H$3="US",0.1/AF246,(0.1*37)/AF246),0.1),"")</f>
        <v/>
      </c>
      <c r="AN246" s="49" t="str">
        <f aca="false">IF(AD246=1,SQRT(AK246*AK246+AL246*AL246+AM246*AM246),"")</f>
        <v/>
      </c>
      <c r="AO246" s="55"/>
    </row>
    <row r="247" customFormat="false" ht="19.35" hidden="false" customHeight="false" outlineLevel="0" collapsed="false">
      <c r="A247" s="26"/>
      <c r="B247" s="26"/>
      <c r="C247" s="27"/>
      <c r="D247" s="28"/>
      <c r="E247" s="27"/>
      <c r="F247" s="28"/>
      <c r="G247" s="29" t="str">
        <f aca="false">IF(OR(ISBLANK(C247),ISBLANK(D247),ISBLANK(E247),ISBLANK(F247)),"",(E247+F247)-(C247+D247))</f>
        <v/>
      </c>
      <c r="H247" s="30"/>
      <c r="I247" s="31"/>
      <c r="J247" s="32" t="n">
        <f aca="false">IF(N247="SST",0.314473,IF(N247="SLT",0.031243,IF(N247="LST",0.124228,IF(N247="LLT",0.010189,IF(N247="LST-OO",0.074671,IF(N247="LLT-OO",0.011965,IF(N247="LMT-OO",0.013497,IF(N247="HST",7.2954,IF(N247="HLT",0.60795)))))))))</f>
        <v>0</v>
      </c>
      <c r="K247" s="32" t="n">
        <f aca="false">IF(N247="SST",0.260619,IF(N247="SLT",0.02188,IF(N247="LST",0.040676,IF(N247="LLT",0.003372,IF(N247="LST-OO",0.037557,IF(N247="LLT-OO",0.002079,IF(N247="LMT-OO",0.012499,IF(N247="HST",0.004293,IF(N247="HLT",0.0003578)))))))))</f>
        <v>0</v>
      </c>
      <c r="L247" s="29" t="n">
        <f aca="false">IF(N247="SST",0.087,IF(N247="SLT",0.087,IF(N247="LST",0.12,IF(N247="LLT",0.12,IF(N247="LST-OO",0.12,IF(N247="LLT-OO",0.12,IF(N247="LMT-OO",0.12,IF(N247="HST",0.07,IF(N247="HLT",0.07)))))))))</f>
        <v>0</v>
      </c>
      <c r="M247" s="33" t="str">
        <f aca="false">IF(ISBLANK(N247),"",IF(N247="HST",J247+K247*((I247+H247)/2),IF(N247="HLT",J247+K247*((I247+H247)/2),J247+K247*LN((I247+H247)/2))))</f>
        <v/>
      </c>
      <c r="N247" s="31"/>
      <c r="O247" s="31"/>
      <c r="P247" s="34" t="n">
        <f aca="false">IF($H$3="US",IF(LEFT(N247,1)="S",IF(O247&lt;=4000,1,IF(O247&gt;4000,0.79+(6*O247/100000))),IF(LEFT(N247,1)="L",IF(O247&lt;=200,1,IF(O247&gt;200,1.005+(4.5526*O247/100000))),IF(LEFT(N247,1)="H",1))),IF($H$3="SI",IF(LEFT(N247,1)="S",IF(O247&lt;=1219.51,1,IF(O247&gt;1219.51,0.79+(6*(O247*3.28)/100000))),IF(LEFT(N247,1)="L",IF(O247&lt;=60.98,1,IF(O247&gt;60.98,1.005+(4.5526*(O247*3.28)/100000))),IF(LEFT(N247,1)="H",1)))))</f>
        <v>0</v>
      </c>
      <c r="Q247" s="35"/>
      <c r="R247" s="36" t="str">
        <f aca="false">IF(AF247&lt;0,0,IF($AD247=0,"Review",IF($H$3="US",(($H247-$I247-0.066667*($G247))/($G247*$M247)-($L247*$Q247))*$P247,(($H247-$I247-0.066667*($G247))/($G247*$M247)-($L247/8.696*$Q247))*$P247*37)))</f>
        <v>Review</v>
      </c>
      <c r="S247" s="37" t="str">
        <f aca="false">IF(R247="Review","",IF(R247=0,"",(SQRT(SUMSQ((5),(100*1.4/(H247-I247)),(100*IF($E$3="US",0.1,0.1*37)/R247)))/100)*R247))</f>
        <v/>
      </c>
      <c r="T247" s="38" t="str">
        <f aca="false">IF(R247="Review","",IF(R247=0,"",S247/R247))</f>
        <v/>
      </c>
      <c r="U247" s="39" t="n">
        <v>0.1814</v>
      </c>
      <c r="V247" s="40" t="n">
        <v>0.00096</v>
      </c>
      <c r="W247" s="41" t="e">
        <f aca="false">U247*G247</f>
        <v>#VALUE!</v>
      </c>
      <c r="X247" s="41" t="e">
        <f aca="false">EXP(-W247)</f>
        <v>#VALUE!</v>
      </c>
      <c r="Y247" s="41" t="e">
        <f aca="false">1-X247</f>
        <v>#VALUE!</v>
      </c>
      <c r="Z247" s="41" t="e">
        <f aca="false">1-(Y247/W247)</f>
        <v>#VALUE!</v>
      </c>
      <c r="AA247" s="41" t="e">
        <f aca="false">(R247*U247*V247)/Z247</f>
        <v>#VALUE!</v>
      </c>
      <c r="AB247" s="40" t="n">
        <v>0.01887</v>
      </c>
      <c r="AC247" s="42" t="s">
        <v>50</v>
      </c>
      <c r="AD247" s="43" t="b">
        <f aca="false">AND(NOT(ISBLANK(D247)),NOT(ISBLANK(F247)),NOT(ISBLANK(H247)),NOT(ISBLANK(I247)),NOT(ISBLANK(O247)),NOT(ISBLANK(Q247)),Q247&gt;=0,O247&gt;=0,H247&gt;=0,I247&gt;=0,G247&gt;0)</f>
        <v>0</v>
      </c>
      <c r="AE247" s="42" t="s">
        <v>51</v>
      </c>
      <c r="AF247" s="44" t="str">
        <f aca="false">IF($AD247=0,"Review",IF($H$3="US",(($H247-$I247-0.066667*($G247))/($G247*$M247)-($L247*$Q247))*$P247,(($H247-$I247-0.066667*($G247))/($G247*$M247)-($L247/8.696*$Q247))*$P247*37))</f>
        <v>Review</v>
      </c>
      <c r="AG247" s="45" t="str">
        <f aca="false">IF($AD247=0,"Review",IF($H$3="US",AA247/AB247*0.105*37,AA247/AB247))</f>
        <v>Review</v>
      </c>
      <c r="AH247" s="46" t="str">
        <f aca="false">IF($AD247=0,"",IF($H$3="US",AG247/60/60,AG247/24/60/60))</f>
        <v/>
      </c>
      <c r="AI247" s="47" t="str">
        <f aca="false">IF($AD247=0,"",IF($H$3="US",AA247/AB247*37/24/60/60,AA247/AB247/24/60/60))</f>
        <v/>
      </c>
      <c r="AJ247" s="48" t="str">
        <f aca="false">IF(AD247=0,"",IF(AF247=0,"",S247/R247))</f>
        <v/>
      </c>
      <c r="AK247" s="49" t="str">
        <f aca="false">IF(AD247=1,5%,"")</f>
        <v/>
      </c>
      <c r="AL247" s="49" t="str">
        <f aca="false">IF(AD247=1,(100*1.4)/(H247-I247)/100,"")</f>
        <v/>
      </c>
      <c r="AM247" s="49" t="str">
        <f aca="false">IF(AD247=1,IF(G247&gt;0,IF($H$3="US",0.1/AF247,(0.1*37)/AF247),0.1),"")</f>
        <v/>
      </c>
      <c r="AN247" s="49" t="str">
        <f aca="false">IF(AD247=1,SQRT(AK247*AK247+AL247*AL247+AM247*AM247),"")</f>
        <v/>
      </c>
      <c r="AO247" s="55"/>
    </row>
    <row r="248" customFormat="false" ht="19.35" hidden="false" customHeight="false" outlineLevel="0" collapsed="false">
      <c r="A248" s="26"/>
      <c r="B248" s="26"/>
      <c r="C248" s="27"/>
      <c r="D248" s="28"/>
      <c r="E248" s="27"/>
      <c r="F248" s="28"/>
      <c r="G248" s="29" t="str">
        <f aca="false">IF(OR(ISBLANK(C248),ISBLANK(D248),ISBLANK(E248),ISBLANK(F248)),"",(E248+F248)-(C248+D248))</f>
        <v/>
      </c>
      <c r="H248" s="30"/>
      <c r="I248" s="31"/>
      <c r="J248" s="32" t="n">
        <f aca="false">IF(N248="SST",0.314473,IF(N248="SLT",0.031243,IF(N248="LST",0.124228,IF(N248="LLT",0.010189,IF(N248="LST-OO",0.074671,IF(N248="LLT-OO",0.011965,IF(N248="LMT-OO",0.013497,IF(N248="HST",7.2954,IF(N248="HLT",0.60795)))))))))</f>
        <v>0</v>
      </c>
      <c r="K248" s="32" t="n">
        <f aca="false">IF(N248="SST",0.260619,IF(N248="SLT",0.02188,IF(N248="LST",0.040676,IF(N248="LLT",0.003372,IF(N248="LST-OO",0.037557,IF(N248="LLT-OO",0.002079,IF(N248="LMT-OO",0.012499,IF(N248="HST",0.004293,IF(N248="HLT",0.0003578)))))))))</f>
        <v>0</v>
      </c>
      <c r="L248" s="29" t="n">
        <f aca="false">IF(N248="SST",0.087,IF(N248="SLT",0.087,IF(N248="LST",0.12,IF(N248="LLT",0.12,IF(N248="LST-OO",0.12,IF(N248="LLT-OO",0.12,IF(N248="LMT-OO",0.12,IF(N248="HST",0.07,IF(N248="HLT",0.07)))))))))</f>
        <v>0</v>
      </c>
      <c r="M248" s="33" t="str">
        <f aca="false">IF(ISBLANK(N248),"",IF(N248="HST",J248+K248*((I248+H248)/2),IF(N248="HLT",J248+K248*((I248+H248)/2),J248+K248*LN((I248+H248)/2))))</f>
        <v/>
      </c>
      <c r="N248" s="31"/>
      <c r="O248" s="31"/>
      <c r="P248" s="34" t="n">
        <f aca="false">IF($H$3="US",IF(LEFT(N248,1)="S",IF(O248&lt;=4000,1,IF(O248&gt;4000,0.79+(6*O248/100000))),IF(LEFT(N248,1)="L",IF(O248&lt;=200,1,IF(O248&gt;200,1.005+(4.5526*O248/100000))),IF(LEFT(N248,1)="H",1))),IF($H$3="SI",IF(LEFT(N248,1)="S",IF(O248&lt;=1219.51,1,IF(O248&gt;1219.51,0.79+(6*(O248*3.28)/100000))),IF(LEFT(N248,1)="L",IF(O248&lt;=60.98,1,IF(O248&gt;60.98,1.005+(4.5526*(O248*3.28)/100000))),IF(LEFT(N248,1)="H",1)))))</f>
        <v>0</v>
      </c>
      <c r="Q248" s="35"/>
      <c r="R248" s="36" t="str">
        <f aca="false">IF(AF248&lt;0,0,IF($AD248=0,"Review",IF($H$3="US",(($H248-$I248-0.066667*($G248))/($G248*$M248)-($L248*$Q248))*$P248,(($H248-$I248-0.066667*($G248))/($G248*$M248)-($L248/8.696*$Q248))*$P248*37)))</f>
        <v>Review</v>
      </c>
      <c r="S248" s="37" t="str">
        <f aca="false">IF(R248="Review","",IF(R248=0,"",(SQRT(SUMSQ((5),(100*1.4/(H248-I248)),(100*IF($E$3="US",0.1,0.1*37)/R248)))/100)*R248))</f>
        <v/>
      </c>
      <c r="T248" s="38" t="str">
        <f aca="false">IF(R248="Review","",IF(R248=0,"",S248/R248))</f>
        <v/>
      </c>
      <c r="U248" s="39" t="n">
        <v>0.1814</v>
      </c>
      <c r="V248" s="40" t="n">
        <v>0.00096</v>
      </c>
      <c r="W248" s="41" t="e">
        <f aca="false">U248*G248</f>
        <v>#VALUE!</v>
      </c>
      <c r="X248" s="41" t="e">
        <f aca="false">EXP(-W248)</f>
        <v>#VALUE!</v>
      </c>
      <c r="Y248" s="41" t="e">
        <f aca="false">1-X248</f>
        <v>#VALUE!</v>
      </c>
      <c r="Z248" s="41" t="e">
        <f aca="false">1-(Y248/W248)</f>
        <v>#VALUE!</v>
      </c>
      <c r="AA248" s="41" t="e">
        <f aca="false">(R248*U248*V248)/Z248</f>
        <v>#VALUE!</v>
      </c>
      <c r="AB248" s="40" t="n">
        <v>0.01887</v>
      </c>
      <c r="AC248" s="42" t="s">
        <v>50</v>
      </c>
      <c r="AD248" s="43" t="b">
        <f aca="false">AND(NOT(ISBLANK(D248)),NOT(ISBLANK(F248)),NOT(ISBLANK(H248)),NOT(ISBLANK(I248)),NOT(ISBLANK(O248)),NOT(ISBLANK(Q248)),Q248&gt;=0,O248&gt;=0,H248&gt;=0,I248&gt;=0,G248&gt;0)</f>
        <v>0</v>
      </c>
      <c r="AE248" s="42" t="s">
        <v>51</v>
      </c>
      <c r="AF248" s="44" t="str">
        <f aca="false">IF($AD248=0,"Review",IF($H$3="US",(($H248-$I248-0.066667*($G248))/($G248*$M248)-($L248*$Q248))*$P248,(($H248-$I248-0.066667*($G248))/($G248*$M248)-($L248/8.696*$Q248))*$P248*37))</f>
        <v>Review</v>
      </c>
      <c r="AG248" s="45" t="str">
        <f aca="false">IF($AD248=0,"Review",IF($H$3="US",AA248/AB248*0.105*37,AA248/AB248))</f>
        <v>Review</v>
      </c>
      <c r="AH248" s="46" t="str">
        <f aca="false">IF($AD248=0,"",IF($H$3="US",AG248/60/60,AG248/24/60/60))</f>
        <v/>
      </c>
      <c r="AI248" s="47" t="str">
        <f aca="false">IF($AD248=0,"",IF($H$3="US",AA248/AB248*37/24/60/60,AA248/AB248/24/60/60))</f>
        <v/>
      </c>
      <c r="AJ248" s="48" t="str">
        <f aca="false">IF(AD248=0,"",IF(AF248=0,"",S248/R248))</f>
        <v/>
      </c>
      <c r="AK248" s="49" t="str">
        <f aca="false">IF(AD248=1,5%,"")</f>
        <v/>
      </c>
      <c r="AL248" s="49" t="str">
        <f aca="false">IF(AD248=1,(100*1.4)/(H248-I248)/100,"")</f>
        <v/>
      </c>
      <c r="AM248" s="49" t="str">
        <f aca="false">IF(AD248=1,IF(G248&gt;0,IF($H$3="US",0.1/AF248,(0.1*37)/AF248),0.1),"")</f>
        <v/>
      </c>
      <c r="AN248" s="49" t="str">
        <f aca="false">IF(AD248=1,SQRT(AK248*AK248+AL248*AL248+AM248*AM248),"")</f>
        <v/>
      </c>
      <c r="AO248" s="55"/>
    </row>
    <row r="249" customFormat="false" ht="19.35" hidden="false" customHeight="false" outlineLevel="0" collapsed="false">
      <c r="A249" s="26"/>
      <c r="B249" s="26"/>
      <c r="C249" s="27"/>
      <c r="D249" s="28"/>
      <c r="E249" s="27"/>
      <c r="F249" s="28"/>
      <c r="G249" s="29" t="str">
        <f aca="false">IF(OR(ISBLANK(C249),ISBLANK(D249),ISBLANK(E249),ISBLANK(F249)),"",(E249+F249)-(C249+D249))</f>
        <v/>
      </c>
      <c r="H249" s="30"/>
      <c r="I249" s="31"/>
      <c r="J249" s="32" t="n">
        <f aca="false">IF(N249="SST",0.314473,IF(N249="SLT",0.031243,IF(N249="LST",0.124228,IF(N249="LLT",0.010189,IF(N249="LST-OO",0.074671,IF(N249="LLT-OO",0.011965,IF(N249="LMT-OO",0.013497,IF(N249="HST",7.2954,IF(N249="HLT",0.60795)))))))))</f>
        <v>0</v>
      </c>
      <c r="K249" s="32" t="n">
        <f aca="false">IF(N249="SST",0.260619,IF(N249="SLT",0.02188,IF(N249="LST",0.040676,IF(N249="LLT",0.003372,IF(N249="LST-OO",0.037557,IF(N249="LLT-OO",0.002079,IF(N249="LMT-OO",0.012499,IF(N249="HST",0.004293,IF(N249="HLT",0.0003578)))))))))</f>
        <v>0</v>
      </c>
      <c r="L249" s="29" t="n">
        <f aca="false">IF(N249="SST",0.087,IF(N249="SLT",0.087,IF(N249="LST",0.12,IF(N249="LLT",0.12,IF(N249="LST-OO",0.12,IF(N249="LLT-OO",0.12,IF(N249="LMT-OO",0.12,IF(N249="HST",0.07,IF(N249="HLT",0.07)))))))))</f>
        <v>0</v>
      </c>
      <c r="M249" s="33" t="str">
        <f aca="false">IF(ISBLANK(N249),"",IF(N249="HST",J249+K249*((I249+H249)/2),IF(N249="HLT",J249+K249*((I249+H249)/2),J249+K249*LN((I249+H249)/2))))</f>
        <v/>
      </c>
      <c r="N249" s="31"/>
      <c r="O249" s="31"/>
      <c r="P249" s="34" t="n">
        <f aca="false">IF($H$3="US",IF(LEFT(N249,1)="S",IF(O249&lt;=4000,1,IF(O249&gt;4000,0.79+(6*O249/100000))),IF(LEFT(N249,1)="L",IF(O249&lt;=200,1,IF(O249&gt;200,1.005+(4.5526*O249/100000))),IF(LEFT(N249,1)="H",1))),IF($H$3="SI",IF(LEFT(N249,1)="S",IF(O249&lt;=1219.51,1,IF(O249&gt;1219.51,0.79+(6*(O249*3.28)/100000))),IF(LEFT(N249,1)="L",IF(O249&lt;=60.98,1,IF(O249&gt;60.98,1.005+(4.5526*(O249*3.28)/100000))),IF(LEFT(N249,1)="H",1)))))</f>
        <v>0</v>
      </c>
      <c r="Q249" s="35"/>
      <c r="R249" s="36" t="str">
        <f aca="false">IF(AF249&lt;0,0,IF($AD249=0,"Review",IF($H$3="US",(($H249-$I249-0.066667*($G249))/($G249*$M249)-($L249*$Q249))*$P249,(($H249-$I249-0.066667*($G249))/($G249*$M249)-($L249/8.696*$Q249))*$P249*37)))</f>
        <v>Review</v>
      </c>
      <c r="S249" s="37" t="str">
        <f aca="false">IF(R249="Review","",IF(R249=0,"",(SQRT(SUMSQ((5),(100*1.4/(H249-I249)),(100*IF($E$3="US",0.1,0.1*37)/R249)))/100)*R249))</f>
        <v/>
      </c>
      <c r="T249" s="38" t="str">
        <f aca="false">IF(R249="Review","",IF(R249=0,"",S249/R249))</f>
        <v/>
      </c>
      <c r="U249" s="39" t="n">
        <v>0.1814</v>
      </c>
      <c r="V249" s="40" t="n">
        <v>0.00096</v>
      </c>
      <c r="W249" s="41" t="e">
        <f aca="false">U249*G249</f>
        <v>#VALUE!</v>
      </c>
      <c r="X249" s="41" t="e">
        <f aca="false">EXP(-W249)</f>
        <v>#VALUE!</v>
      </c>
      <c r="Y249" s="41" t="e">
        <f aca="false">1-X249</f>
        <v>#VALUE!</v>
      </c>
      <c r="Z249" s="41" t="e">
        <f aca="false">1-(Y249/W249)</f>
        <v>#VALUE!</v>
      </c>
      <c r="AA249" s="41" t="e">
        <f aca="false">(R249*U249*V249)/Z249</f>
        <v>#VALUE!</v>
      </c>
      <c r="AB249" s="40" t="n">
        <v>0.01887</v>
      </c>
      <c r="AC249" s="42" t="s">
        <v>50</v>
      </c>
      <c r="AD249" s="43" t="b">
        <f aca="false">AND(NOT(ISBLANK(D249)),NOT(ISBLANK(F249)),NOT(ISBLANK(H249)),NOT(ISBLANK(I249)),NOT(ISBLANK(O249)),NOT(ISBLANK(Q249)),Q249&gt;=0,O249&gt;=0,H249&gt;=0,I249&gt;=0,G249&gt;0)</f>
        <v>0</v>
      </c>
      <c r="AE249" s="42" t="s">
        <v>51</v>
      </c>
      <c r="AF249" s="44" t="str">
        <f aca="false">IF($AD249=0,"Review",IF($H$3="US",(($H249-$I249-0.066667*($G249))/($G249*$M249)-($L249*$Q249))*$P249,(($H249-$I249-0.066667*($G249))/($G249*$M249)-($L249/8.696*$Q249))*$P249*37))</f>
        <v>Review</v>
      </c>
      <c r="AG249" s="45" t="str">
        <f aca="false">IF($AD249=0,"Review",IF($H$3="US",AA249/AB249*0.105*37,AA249/AB249))</f>
        <v>Review</v>
      </c>
      <c r="AH249" s="46" t="str">
        <f aca="false">IF($AD249=0,"",IF($H$3="US",AG249/60/60,AG249/24/60/60))</f>
        <v/>
      </c>
      <c r="AI249" s="47" t="str">
        <f aca="false">IF($AD249=0,"",IF($H$3="US",AA249/AB249*37/24/60/60,AA249/AB249/24/60/60))</f>
        <v/>
      </c>
      <c r="AJ249" s="48" t="str">
        <f aca="false">IF(AD249=0,"",IF(AF249=0,"",S249/R249))</f>
        <v/>
      </c>
      <c r="AK249" s="49" t="str">
        <f aca="false">IF(AD249=1,5%,"")</f>
        <v/>
      </c>
      <c r="AL249" s="49" t="str">
        <f aca="false">IF(AD249=1,(100*1.4)/(H249-I249)/100,"")</f>
        <v/>
      </c>
      <c r="AM249" s="49" t="str">
        <f aca="false">IF(AD249=1,IF(G249&gt;0,IF($H$3="US",0.1/AF249,(0.1*37)/AF249),0.1),"")</f>
        <v/>
      </c>
      <c r="AN249" s="49" t="str">
        <f aca="false">IF(AD249=1,SQRT(AK249*AK249+AL249*AL249+AM249*AM249),"")</f>
        <v/>
      </c>
      <c r="AO249" s="55"/>
    </row>
    <row r="250" customFormat="false" ht="19.35" hidden="false" customHeight="false" outlineLevel="0" collapsed="false">
      <c r="A250" s="26"/>
      <c r="B250" s="26"/>
      <c r="C250" s="27"/>
      <c r="D250" s="28"/>
      <c r="E250" s="27"/>
      <c r="F250" s="28"/>
      <c r="G250" s="29" t="str">
        <f aca="false">IF(OR(ISBLANK(C250),ISBLANK(D250),ISBLANK(E250),ISBLANK(F250)),"",(E250+F250)-(C250+D250))</f>
        <v/>
      </c>
      <c r="H250" s="30"/>
      <c r="I250" s="31"/>
      <c r="J250" s="32" t="n">
        <f aca="false">IF(N250="SST",0.314473,IF(N250="SLT",0.031243,IF(N250="LST",0.124228,IF(N250="LLT",0.010189,IF(N250="LST-OO",0.074671,IF(N250="LLT-OO",0.011965,IF(N250="LMT-OO",0.013497,IF(N250="HST",7.2954,IF(N250="HLT",0.60795)))))))))</f>
        <v>0</v>
      </c>
      <c r="K250" s="32" t="n">
        <f aca="false">IF(N250="SST",0.260619,IF(N250="SLT",0.02188,IF(N250="LST",0.040676,IF(N250="LLT",0.003372,IF(N250="LST-OO",0.037557,IF(N250="LLT-OO",0.002079,IF(N250="LMT-OO",0.012499,IF(N250="HST",0.004293,IF(N250="HLT",0.0003578)))))))))</f>
        <v>0</v>
      </c>
      <c r="L250" s="29" t="n">
        <f aca="false">IF(N250="SST",0.087,IF(N250="SLT",0.087,IF(N250="LST",0.12,IF(N250="LLT",0.12,IF(N250="LST-OO",0.12,IF(N250="LLT-OO",0.12,IF(N250="LMT-OO",0.12,IF(N250="HST",0.07,IF(N250="HLT",0.07)))))))))</f>
        <v>0</v>
      </c>
      <c r="M250" s="33" t="str">
        <f aca="false">IF(ISBLANK(N250),"",IF(N250="HST",J250+K250*((I250+H250)/2),IF(N250="HLT",J250+K250*((I250+H250)/2),J250+K250*LN((I250+H250)/2))))</f>
        <v/>
      </c>
      <c r="N250" s="31"/>
      <c r="O250" s="31"/>
      <c r="P250" s="34" t="n">
        <f aca="false">IF($H$3="US",IF(LEFT(N250,1)="S",IF(O250&lt;=4000,1,IF(O250&gt;4000,0.79+(6*O250/100000))),IF(LEFT(N250,1)="L",IF(O250&lt;=200,1,IF(O250&gt;200,1.005+(4.5526*O250/100000))),IF(LEFT(N250,1)="H",1))),IF($H$3="SI",IF(LEFT(N250,1)="S",IF(O250&lt;=1219.51,1,IF(O250&gt;1219.51,0.79+(6*(O250*3.28)/100000))),IF(LEFT(N250,1)="L",IF(O250&lt;=60.98,1,IF(O250&gt;60.98,1.005+(4.5526*(O250*3.28)/100000))),IF(LEFT(N250,1)="H",1)))))</f>
        <v>0</v>
      </c>
      <c r="Q250" s="35"/>
      <c r="R250" s="36" t="str">
        <f aca="false">IF(AF250&lt;0,0,IF($AD250=0,"Review",IF($H$3="US",(($H250-$I250-0.066667*($G250))/($G250*$M250)-($L250*$Q250))*$P250,(($H250-$I250-0.066667*($G250))/($G250*$M250)-($L250/8.696*$Q250))*$P250*37)))</f>
        <v>Review</v>
      </c>
      <c r="S250" s="37" t="str">
        <f aca="false">IF(R250="Review","",IF(R250=0,"",(SQRT(SUMSQ((5),(100*1.4/(H250-I250)),(100*IF($E$3="US",0.1,0.1*37)/R250)))/100)*R250))</f>
        <v/>
      </c>
      <c r="T250" s="38" t="str">
        <f aca="false">IF(R250="Review","",IF(R250=0,"",S250/R250))</f>
        <v/>
      </c>
      <c r="U250" s="39" t="n">
        <v>0.1814</v>
      </c>
      <c r="V250" s="40" t="n">
        <v>0.00096</v>
      </c>
      <c r="W250" s="41" t="e">
        <f aca="false">U250*G250</f>
        <v>#VALUE!</v>
      </c>
      <c r="X250" s="41" t="e">
        <f aca="false">EXP(-W250)</f>
        <v>#VALUE!</v>
      </c>
      <c r="Y250" s="41" t="e">
        <f aca="false">1-X250</f>
        <v>#VALUE!</v>
      </c>
      <c r="Z250" s="41" t="e">
        <f aca="false">1-(Y250/W250)</f>
        <v>#VALUE!</v>
      </c>
      <c r="AA250" s="41" t="e">
        <f aca="false">(R250*U250*V250)/Z250</f>
        <v>#VALUE!</v>
      </c>
      <c r="AB250" s="40" t="n">
        <v>0.01887</v>
      </c>
      <c r="AC250" s="42" t="s">
        <v>50</v>
      </c>
      <c r="AD250" s="43" t="b">
        <f aca="false">AND(NOT(ISBLANK(D250)),NOT(ISBLANK(F250)),NOT(ISBLANK(H250)),NOT(ISBLANK(I250)),NOT(ISBLANK(O250)),NOT(ISBLANK(Q250)),Q250&gt;=0,O250&gt;=0,H250&gt;=0,I250&gt;=0,G250&gt;0)</f>
        <v>0</v>
      </c>
      <c r="AE250" s="42" t="s">
        <v>51</v>
      </c>
      <c r="AF250" s="44" t="str">
        <f aca="false">IF($AD250=0,"Review",IF($H$3="US",(($H250-$I250-0.066667*($G250))/($G250*$M250)-($L250*$Q250))*$P250,(($H250-$I250-0.066667*($G250))/($G250*$M250)-($L250/8.696*$Q250))*$P250*37))</f>
        <v>Review</v>
      </c>
      <c r="AG250" s="45" t="str">
        <f aca="false">IF($AD250=0,"Review",IF($H$3="US",AA250/AB250*0.105*37,AA250/AB250))</f>
        <v>Review</v>
      </c>
      <c r="AH250" s="46" t="str">
        <f aca="false">IF($AD250=0,"",IF($H$3="US",AG250/60/60,AG250/24/60/60))</f>
        <v/>
      </c>
      <c r="AI250" s="47" t="str">
        <f aca="false">IF($AD250=0,"",IF($H$3="US",AA250/AB250*37/24/60/60,AA250/AB250/24/60/60))</f>
        <v/>
      </c>
      <c r="AJ250" s="48" t="str">
        <f aca="false">IF(AD250=0,"",IF(AF250=0,"",S250/R250))</f>
        <v/>
      </c>
      <c r="AK250" s="49" t="str">
        <f aca="false">IF(AD250=1,5%,"")</f>
        <v/>
      </c>
      <c r="AL250" s="49" t="str">
        <f aca="false">IF(AD250=1,(100*1.4)/(H250-I250)/100,"")</f>
        <v/>
      </c>
      <c r="AM250" s="49" t="str">
        <f aca="false">IF(AD250=1,IF(G250&gt;0,IF($H$3="US",0.1/AF250,(0.1*37)/AF250),0.1),"")</f>
        <v/>
      </c>
      <c r="AN250" s="49" t="str">
        <f aca="false">IF(AD250=1,SQRT(AK250*AK250+AL250*AL250+AM250*AM250),"")</f>
        <v/>
      </c>
      <c r="AO250" s="55"/>
    </row>
    <row r="251" customFormat="false" ht="19.35" hidden="false" customHeight="false" outlineLevel="0" collapsed="false">
      <c r="A251" s="26"/>
      <c r="B251" s="26"/>
      <c r="C251" s="27"/>
      <c r="D251" s="28"/>
      <c r="E251" s="27"/>
      <c r="F251" s="28"/>
      <c r="G251" s="29" t="str">
        <f aca="false">IF(OR(ISBLANK(C251),ISBLANK(D251),ISBLANK(E251),ISBLANK(F251)),"",(E251+F251)-(C251+D251))</f>
        <v/>
      </c>
      <c r="H251" s="30"/>
      <c r="I251" s="31"/>
      <c r="J251" s="32" t="n">
        <f aca="false">IF(N251="SST",0.314473,IF(N251="SLT",0.031243,IF(N251="LST",0.124228,IF(N251="LLT",0.010189,IF(N251="LST-OO",0.074671,IF(N251="LLT-OO",0.011965,IF(N251="LMT-OO",0.013497,IF(N251="HST",7.2954,IF(N251="HLT",0.60795)))))))))</f>
        <v>0</v>
      </c>
      <c r="K251" s="32" t="n">
        <f aca="false">IF(N251="SST",0.260619,IF(N251="SLT",0.02188,IF(N251="LST",0.040676,IF(N251="LLT",0.003372,IF(N251="LST-OO",0.037557,IF(N251="LLT-OO",0.002079,IF(N251="LMT-OO",0.012499,IF(N251="HST",0.004293,IF(N251="HLT",0.0003578)))))))))</f>
        <v>0</v>
      </c>
      <c r="L251" s="29" t="n">
        <f aca="false">IF(N251="SST",0.087,IF(N251="SLT",0.087,IF(N251="LST",0.12,IF(N251="LLT",0.12,IF(N251="LST-OO",0.12,IF(N251="LLT-OO",0.12,IF(N251="LMT-OO",0.12,IF(N251="HST",0.07,IF(N251="HLT",0.07)))))))))</f>
        <v>0</v>
      </c>
      <c r="M251" s="33" t="str">
        <f aca="false">IF(ISBLANK(N251),"",IF(N251="HST",J251+K251*((I251+H251)/2),IF(N251="HLT",J251+K251*((I251+H251)/2),J251+K251*LN((I251+H251)/2))))</f>
        <v/>
      </c>
      <c r="N251" s="31"/>
      <c r="O251" s="31"/>
      <c r="P251" s="34" t="n">
        <f aca="false">IF($H$3="US",IF(LEFT(N251,1)="S",IF(O251&lt;=4000,1,IF(O251&gt;4000,0.79+(6*O251/100000))),IF(LEFT(N251,1)="L",IF(O251&lt;=200,1,IF(O251&gt;200,1.005+(4.5526*O251/100000))),IF(LEFT(N251,1)="H",1))),IF($H$3="SI",IF(LEFT(N251,1)="S",IF(O251&lt;=1219.51,1,IF(O251&gt;1219.51,0.79+(6*(O251*3.28)/100000))),IF(LEFT(N251,1)="L",IF(O251&lt;=60.98,1,IF(O251&gt;60.98,1.005+(4.5526*(O251*3.28)/100000))),IF(LEFT(N251,1)="H",1)))))</f>
        <v>0</v>
      </c>
      <c r="Q251" s="35"/>
      <c r="R251" s="36" t="str">
        <f aca="false">IF(AF251&lt;0,0,IF($AD251=0,"Review",IF($H$3="US",(($H251-$I251-0.066667*($G251))/($G251*$M251)-($L251*$Q251))*$P251,(($H251-$I251-0.066667*($G251))/($G251*$M251)-($L251/8.696*$Q251))*$P251*37)))</f>
        <v>Review</v>
      </c>
      <c r="S251" s="37" t="str">
        <f aca="false">IF(R251="Review","",IF(R251=0,"",(SQRT(SUMSQ((5),(100*1.4/(H251-I251)),(100*IF($E$3="US",0.1,0.1*37)/R251)))/100)*R251))</f>
        <v/>
      </c>
      <c r="T251" s="38" t="str">
        <f aca="false">IF(R251="Review","",IF(R251=0,"",S251/R251))</f>
        <v/>
      </c>
      <c r="U251" s="39" t="n">
        <v>0.1814</v>
      </c>
      <c r="V251" s="40" t="n">
        <v>0.00096</v>
      </c>
      <c r="W251" s="41" t="e">
        <f aca="false">U251*G251</f>
        <v>#VALUE!</v>
      </c>
      <c r="X251" s="41" t="e">
        <f aca="false">EXP(-W251)</f>
        <v>#VALUE!</v>
      </c>
      <c r="Y251" s="41" t="e">
        <f aca="false">1-X251</f>
        <v>#VALUE!</v>
      </c>
      <c r="Z251" s="41" t="e">
        <f aca="false">1-(Y251/W251)</f>
        <v>#VALUE!</v>
      </c>
      <c r="AA251" s="41" t="e">
        <f aca="false">(R251*U251*V251)/Z251</f>
        <v>#VALUE!</v>
      </c>
      <c r="AB251" s="40" t="n">
        <v>0.01887</v>
      </c>
      <c r="AC251" s="42" t="s">
        <v>50</v>
      </c>
      <c r="AD251" s="43" t="b">
        <f aca="false">AND(NOT(ISBLANK(D251)),NOT(ISBLANK(F251)),NOT(ISBLANK(H251)),NOT(ISBLANK(I251)),NOT(ISBLANK(O251)),NOT(ISBLANK(Q251)),Q251&gt;=0,O251&gt;=0,H251&gt;=0,I251&gt;=0,G251&gt;0)</f>
        <v>0</v>
      </c>
      <c r="AE251" s="42" t="s">
        <v>51</v>
      </c>
      <c r="AF251" s="44" t="str">
        <f aca="false">IF($AD251=0,"Review",IF($H$3="US",(($H251-$I251-0.066667*($G251))/($G251*$M251)-($L251*$Q251))*$P251,(($H251-$I251-0.066667*($G251))/($G251*$M251)-($L251/8.696*$Q251))*$P251*37))</f>
        <v>Review</v>
      </c>
      <c r="AG251" s="45" t="str">
        <f aca="false">IF($AD251=0,"Review",IF($H$3="US",AA251/AB251*0.105*37,AA251/AB251))</f>
        <v>Review</v>
      </c>
      <c r="AH251" s="46" t="str">
        <f aca="false">IF($AD251=0,"",IF($H$3="US",AG251/60/60,AG251/24/60/60))</f>
        <v/>
      </c>
      <c r="AI251" s="47" t="str">
        <f aca="false">IF($AD251=0,"",IF($H$3="US",AA251/AB251*37/24/60/60,AA251/AB251/24/60/60))</f>
        <v/>
      </c>
      <c r="AJ251" s="48" t="str">
        <f aca="false">IF(AD251=0,"",IF(AF251=0,"",S251/R251))</f>
        <v/>
      </c>
      <c r="AK251" s="49" t="str">
        <f aca="false">IF(AD251=1,5%,"")</f>
        <v/>
      </c>
      <c r="AL251" s="49" t="str">
        <f aca="false">IF(AD251=1,(100*1.4)/(H251-I251)/100,"")</f>
        <v/>
      </c>
      <c r="AM251" s="49" t="str">
        <f aca="false">IF(AD251=1,IF(G251&gt;0,IF($H$3="US",0.1/AF251,(0.1*37)/AF251),0.1),"")</f>
        <v/>
      </c>
      <c r="AN251" s="49" t="str">
        <f aca="false">IF(AD251=1,SQRT(AK251*AK251+AL251*AL251+AM251*AM251),"")</f>
        <v/>
      </c>
      <c r="AO251" s="55"/>
    </row>
    <row r="252" customFormat="false" ht="19.35" hidden="false" customHeight="false" outlineLevel="0" collapsed="false">
      <c r="A252" s="26"/>
      <c r="B252" s="26"/>
      <c r="C252" s="27"/>
      <c r="D252" s="28"/>
      <c r="E252" s="27"/>
      <c r="F252" s="28"/>
      <c r="G252" s="29" t="str">
        <f aca="false">IF(OR(ISBLANK(C252),ISBLANK(D252),ISBLANK(E252),ISBLANK(F252)),"",(E252+F252)-(C252+D252))</f>
        <v/>
      </c>
      <c r="H252" s="30"/>
      <c r="I252" s="31"/>
      <c r="J252" s="32" t="n">
        <f aca="false">IF(N252="SST",0.314473,IF(N252="SLT",0.031243,IF(N252="LST",0.124228,IF(N252="LLT",0.010189,IF(N252="LST-OO",0.074671,IF(N252="LLT-OO",0.011965,IF(N252="LMT-OO",0.013497,IF(N252="HST",7.2954,IF(N252="HLT",0.60795)))))))))</f>
        <v>0</v>
      </c>
      <c r="K252" s="32" t="n">
        <f aca="false">IF(N252="SST",0.260619,IF(N252="SLT",0.02188,IF(N252="LST",0.040676,IF(N252="LLT",0.003372,IF(N252="LST-OO",0.037557,IF(N252="LLT-OO",0.002079,IF(N252="LMT-OO",0.012499,IF(N252="HST",0.004293,IF(N252="HLT",0.0003578)))))))))</f>
        <v>0</v>
      </c>
      <c r="L252" s="29" t="n">
        <f aca="false">IF(N252="SST",0.087,IF(N252="SLT",0.087,IF(N252="LST",0.12,IF(N252="LLT",0.12,IF(N252="LST-OO",0.12,IF(N252="LLT-OO",0.12,IF(N252="LMT-OO",0.12,IF(N252="HST",0.07,IF(N252="HLT",0.07)))))))))</f>
        <v>0</v>
      </c>
      <c r="M252" s="33" t="str">
        <f aca="false">IF(ISBLANK(N252),"",IF(N252="HST",J252+K252*((I252+H252)/2),IF(N252="HLT",J252+K252*((I252+H252)/2),J252+K252*LN((I252+H252)/2))))</f>
        <v/>
      </c>
      <c r="N252" s="31"/>
      <c r="O252" s="31"/>
      <c r="P252" s="34" t="n">
        <f aca="false">IF($H$3="US",IF(LEFT(N252,1)="S",IF(O252&lt;=4000,1,IF(O252&gt;4000,0.79+(6*O252/100000))),IF(LEFT(N252,1)="L",IF(O252&lt;=200,1,IF(O252&gt;200,1.005+(4.5526*O252/100000))),IF(LEFT(N252,1)="H",1))),IF($H$3="SI",IF(LEFT(N252,1)="S",IF(O252&lt;=1219.51,1,IF(O252&gt;1219.51,0.79+(6*(O252*3.28)/100000))),IF(LEFT(N252,1)="L",IF(O252&lt;=60.98,1,IF(O252&gt;60.98,1.005+(4.5526*(O252*3.28)/100000))),IF(LEFT(N252,1)="H",1)))))</f>
        <v>0</v>
      </c>
      <c r="Q252" s="35"/>
      <c r="R252" s="36" t="str">
        <f aca="false">IF(AF252&lt;0,0,IF($AD252=0,"Review",IF($H$3="US",(($H252-$I252-0.066667*($G252))/($G252*$M252)-($L252*$Q252))*$P252,(($H252-$I252-0.066667*($G252))/($G252*$M252)-($L252/8.696*$Q252))*$P252*37)))</f>
        <v>Review</v>
      </c>
      <c r="S252" s="37" t="str">
        <f aca="false">IF(R252="Review","",IF(R252=0,"",(SQRT(SUMSQ((5),(100*1.4/(H252-I252)),(100*IF($E$3="US",0.1,0.1*37)/R252)))/100)*R252))</f>
        <v/>
      </c>
      <c r="T252" s="38" t="str">
        <f aca="false">IF(R252="Review","",IF(R252=0,"",S252/R252))</f>
        <v/>
      </c>
      <c r="U252" s="39" t="n">
        <v>0.1814</v>
      </c>
      <c r="V252" s="40" t="n">
        <v>0.00096</v>
      </c>
      <c r="W252" s="41" t="e">
        <f aca="false">U252*G252</f>
        <v>#VALUE!</v>
      </c>
      <c r="X252" s="41" t="e">
        <f aca="false">EXP(-W252)</f>
        <v>#VALUE!</v>
      </c>
      <c r="Y252" s="41" t="e">
        <f aca="false">1-X252</f>
        <v>#VALUE!</v>
      </c>
      <c r="Z252" s="41" t="e">
        <f aca="false">1-(Y252/W252)</f>
        <v>#VALUE!</v>
      </c>
      <c r="AA252" s="41" t="e">
        <f aca="false">(R252*U252*V252)/Z252</f>
        <v>#VALUE!</v>
      </c>
      <c r="AB252" s="40" t="n">
        <v>0.01887</v>
      </c>
      <c r="AC252" s="42" t="s">
        <v>50</v>
      </c>
      <c r="AD252" s="43" t="b">
        <f aca="false">AND(NOT(ISBLANK(D252)),NOT(ISBLANK(F252)),NOT(ISBLANK(H252)),NOT(ISBLANK(I252)),NOT(ISBLANK(O252)),NOT(ISBLANK(Q252)),Q252&gt;=0,O252&gt;=0,H252&gt;=0,I252&gt;=0,G252&gt;0)</f>
        <v>0</v>
      </c>
      <c r="AE252" s="42" t="s">
        <v>51</v>
      </c>
      <c r="AF252" s="44" t="str">
        <f aca="false">IF($AD252=0,"Review",IF($H$3="US",(($H252-$I252-0.066667*($G252))/($G252*$M252)-($L252*$Q252))*$P252,(($H252-$I252-0.066667*($G252))/($G252*$M252)-($L252/8.696*$Q252))*$P252*37))</f>
        <v>Review</v>
      </c>
      <c r="AG252" s="45" t="str">
        <f aca="false">IF($AD252=0,"Review",IF($H$3="US",AA252/AB252*0.105*37,AA252/AB252))</f>
        <v>Review</v>
      </c>
      <c r="AH252" s="46" t="str">
        <f aca="false">IF($AD252=0,"",IF($H$3="US",AG252/60/60,AG252/24/60/60))</f>
        <v/>
      </c>
      <c r="AI252" s="47" t="str">
        <f aca="false">IF($AD252=0,"",IF($H$3="US",AA252/AB252*37/24/60/60,AA252/AB252/24/60/60))</f>
        <v/>
      </c>
      <c r="AJ252" s="48" t="str">
        <f aca="false">IF(AD252=0,"",IF(AF252=0,"",S252/R252))</f>
        <v/>
      </c>
      <c r="AK252" s="49" t="str">
        <f aca="false">IF(AD252=1,5%,"")</f>
        <v/>
      </c>
      <c r="AL252" s="49" t="str">
        <f aca="false">IF(AD252=1,(100*1.4)/(H252-I252)/100,"")</f>
        <v/>
      </c>
      <c r="AM252" s="49" t="str">
        <f aca="false">IF(AD252=1,IF(G252&gt;0,IF($H$3="US",0.1/AF252,(0.1*37)/AF252),0.1),"")</f>
        <v/>
      </c>
      <c r="AN252" s="49" t="str">
        <f aca="false">IF(AD252=1,SQRT(AK252*AK252+AL252*AL252+AM252*AM252),"")</f>
        <v/>
      </c>
      <c r="AO252" s="55"/>
    </row>
    <row r="253" customFormat="false" ht="19.35" hidden="false" customHeight="false" outlineLevel="0" collapsed="false">
      <c r="A253" s="26"/>
      <c r="B253" s="26"/>
      <c r="C253" s="27"/>
      <c r="D253" s="28"/>
      <c r="E253" s="27"/>
      <c r="F253" s="28"/>
      <c r="G253" s="29" t="str">
        <f aca="false">IF(OR(ISBLANK(C253),ISBLANK(D253),ISBLANK(E253),ISBLANK(F253)),"",(E253+F253)-(C253+D253))</f>
        <v/>
      </c>
      <c r="H253" s="30"/>
      <c r="I253" s="31"/>
      <c r="J253" s="32" t="n">
        <f aca="false">IF(N253="SST",0.314473,IF(N253="SLT",0.031243,IF(N253="LST",0.124228,IF(N253="LLT",0.010189,IF(N253="LST-OO",0.074671,IF(N253="LLT-OO",0.011965,IF(N253="LMT-OO",0.013497,IF(N253="HST",7.2954,IF(N253="HLT",0.60795)))))))))</f>
        <v>0</v>
      </c>
      <c r="K253" s="32" t="n">
        <f aca="false">IF(N253="SST",0.260619,IF(N253="SLT",0.02188,IF(N253="LST",0.040676,IF(N253="LLT",0.003372,IF(N253="LST-OO",0.037557,IF(N253="LLT-OO",0.002079,IF(N253="LMT-OO",0.012499,IF(N253="HST",0.004293,IF(N253="HLT",0.0003578)))))))))</f>
        <v>0</v>
      </c>
      <c r="L253" s="29" t="n">
        <f aca="false">IF(N253="SST",0.087,IF(N253="SLT",0.087,IF(N253="LST",0.12,IF(N253="LLT",0.12,IF(N253="LST-OO",0.12,IF(N253="LLT-OO",0.12,IF(N253="LMT-OO",0.12,IF(N253="HST",0.07,IF(N253="HLT",0.07)))))))))</f>
        <v>0</v>
      </c>
      <c r="M253" s="33" t="str">
        <f aca="false">IF(ISBLANK(N253),"",IF(N253="HST",J253+K253*((I253+H253)/2),IF(N253="HLT",J253+K253*((I253+H253)/2),J253+K253*LN((I253+H253)/2))))</f>
        <v/>
      </c>
      <c r="N253" s="31"/>
      <c r="O253" s="31"/>
      <c r="P253" s="34" t="n">
        <f aca="false">IF($H$3="US",IF(LEFT(N253,1)="S",IF(O253&lt;=4000,1,IF(O253&gt;4000,0.79+(6*O253/100000))),IF(LEFT(N253,1)="L",IF(O253&lt;=200,1,IF(O253&gt;200,1.005+(4.5526*O253/100000))),IF(LEFT(N253,1)="H",1))),IF($H$3="SI",IF(LEFT(N253,1)="S",IF(O253&lt;=1219.51,1,IF(O253&gt;1219.51,0.79+(6*(O253*3.28)/100000))),IF(LEFT(N253,1)="L",IF(O253&lt;=60.98,1,IF(O253&gt;60.98,1.005+(4.5526*(O253*3.28)/100000))),IF(LEFT(N253,1)="H",1)))))</f>
        <v>0</v>
      </c>
      <c r="Q253" s="35"/>
      <c r="R253" s="36" t="str">
        <f aca="false">IF(AF253&lt;0,0,IF($AD253=0,"Review",IF($H$3="US",(($H253-$I253-0.066667*($G253))/($G253*$M253)-($L253*$Q253))*$P253,(($H253-$I253-0.066667*($G253))/($G253*$M253)-($L253/8.696*$Q253))*$P253*37)))</f>
        <v>Review</v>
      </c>
      <c r="S253" s="37" t="str">
        <f aca="false">IF(R253="Review","",IF(R253=0,"",(SQRT(SUMSQ((5),(100*1.4/(H253-I253)),(100*IF($E$3="US",0.1,0.1*37)/R253)))/100)*R253))</f>
        <v/>
      </c>
      <c r="T253" s="38" t="str">
        <f aca="false">IF(R253="Review","",IF(R253=0,"",S253/R253))</f>
        <v/>
      </c>
      <c r="U253" s="39" t="n">
        <v>0.1814</v>
      </c>
      <c r="V253" s="40" t="n">
        <v>0.00096</v>
      </c>
      <c r="W253" s="41" t="e">
        <f aca="false">U253*G253</f>
        <v>#VALUE!</v>
      </c>
      <c r="X253" s="41" t="e">
        <f aca="false">EXP(-W253)</f>
        <v>#VALUE!</v>
      </c>
      <c r="Y253" s="41" t="e">
        <f aca="false">1-X253</f>
        <v>#VALUE!</v>
      </c>
      <c r="Z253" s="41" t="e">
        <f aca="false">1-(Y253/W253)</f>
        <v>#VALUE!</v>
      </c>
      <c r="AA253" s="41" t="e">
        <f aca="false">(R253*U253*V253)/Z253</f>
        <v>#VALUE!</v>
      </c>
      <c r="AB253" s="40" t="n">
        <v>0.01887</v>
      </c>
      <c r="AC253" s="42" t="s">
        <v>50</v>
      </c>
      <c r="AD253" s="43" t="b">
        <f aca="false">AND(NOT(ISBLANK(D253)),NOT(ISBLANK(F253)),NOT(ISBLANK(H253)),NOT(ISBLANK(I253)),NOT(ISBLANK(O253)),NOT(ISBLANK(Q253)),Q253&gt;=0,O253&gt;=0,H253&gt;=0,I253&gt;=0,G253&gt;0)</f>
        <v>0</v>
      </c>
      <c r="AE253" s="42" t="s">
        <v>51</v>
      </c>
      <c r="AF253" s="44" t="str">
        <f aca="false">IF($AD253=0,"Review",IF($H$3="US",(($H253-$I253-0.066667*($G253))/($G253*$M253)-($L253*$Q253))*$P253,(($H253-$I253-0.066667*($G253))/($G253*$M253)-($L253/8.696*$Q253))*$P253*37))</f>
        <v>Review</v>
      </c>
      <c r="AG253" s="45" t="str">
        <f aca="false">IF($AD253=0,"Review",IF($H$3="US",AA253/AB253*0.105*37,AA253/AB253))</f>
        <v>Review</v>
      </c>
      <c r="AH253" s="46" t="str">
        <f aca="false">IF($AD253=0,"",IF($H$3="US",AG253/60/60,AG253/24/60/60))</f>
        <v/>
      </c>
      <c r="AI253" s="47" t="str">
        <f aca="false">IF($AD253=0,"",IF($H$3="US",AA253/AB253*37/24/60/60,AA253/AB253/24/60/60))</f>
        <v/>
      </c>
      <c r="AJ253" s="48" t="str">
        <f aca="false">IF(AD253=0,"",IF(AF253=0,"",S253/R253))</f>
        <v/>
      </c>
      <c r="AK253" s="49" t="str">
        <f aca="false">IF(AD253=1,5%,"")</f>
        <v/>
      </c>
      <c r="AL253" s="49" t="str">
        <f aca="false">IF(AD253=1,(100*1.4)/(H253-I253)/100,"")</f>
        <v/>
      </c>
      <c r="AM253" s="49" t="str">
        <f aca="false">IF(AD253=1,IF(G253&gt;0,IF($H$3="US",0.1/AF253,(0.1*37)/AF253),0.1),"")</f>
        <v/>
      </c>
      <c r="AN253" s="49" t="str">
        <f aca="false">IF(AD253=1,SQRT(AK253*AK253+AL253*AL253+AM253*AM253),"")</f>
        <v/>
      </c>
      <c r="AO253" s="55"/>
    </row>
    <row r="254" customFormat="false" ht="19.35" hidden="false" customHeight="false" outlineLevel="0" collapsed="false">
      <c r="A254" s="26"/>
      <c r="B254" s="26"/>
      <c r="C254" s="27"/>
      <c r="D254" s="28"/>
      <c r="E254" s="27"/>
      <c r="F254" s="28"/>
      <c r="G254" s="29" t="str">
        <f aca="false">IF(OR(ISBLANK(C254),ISBLANK(D254),ISBLANK(E254),ISBLANK(F254)),"",(E254+F254)-(C254+D254))</f>
        <v/>
      </c>
      <c r="H254" s="30"/>
      <c r="I254" s="31"/>
      <c r="J254" s="32" t="n">
        <f aca="false">IF(N254="SST",0.314473,IF(N254="SLT",0.031243,IF(N254="LST",0.124228,IF(N254="LLT",0.010189,IF(N254="LST-OO",0.074671,IF(N254="LLT-OO",0.011965,IF(N254="LMT-OO",0.013497,IF(N254="HST",7.2954,IF(N254="HLT",0.60795)))))))))</f>
        <v>0</v>
      </c>
      <c r="K254" s="32" t="n">
        <f aca="false">IF(N254="SST",0.260619,IF(N254="SLT",0.02188,IF(N254="LST",0.040676,IF(N254="LLT",0.003372,IF(N254="LST-OO",0.037557,IF(N254="LLT-OO",0.002079,IF(N254="LMT-OO",0.012499,IF(N254="HST",0.004293,IF(N254="HLT",0.0003578)))))))))</f>
        <v>0</v>
      </c>
      <c r="L254" s="29" t="n">
        <f aca="false">IF(N254="SST",0.087,IF(N254="SLT",0.087,IF(N254="LST",0.12,IF(N254="LLT",0.12,IF(N254="LST-OO",0.12,IF(N254="LLT-OO",0.12,IF(N254="LMT-OO",0.12,IF(N254="HST",0.07,IF(N254="HLT",0.07)))))))))</f>
        <v>0</v>
      </c>
      <c r="M254" s="33" t="str">
        <f aca="false">IF(ISBLANK(N254),"",IF(N254="HST",J254+K254*((I254+H254)/2),IF(N254="HLT",J254+K254*((I254+H254)/2),J254+K254*LN((I254+H254)/2))))</f>
        <v/>
      </c>
      <c r="N254" s="31"/>
      <c r="O254" s="31"/>
      <c r="P254" s="34" t="n">
        <f aca="false">IF($H$3="US",IF(LEFT(N254,1)="S",IF(O254&lt;=4000,1,IF(O254&gt;4000,0.79+(6*O254/100000))),IF(LEFT(N254,1)="L",IF(O254&lt;=200,1,IF(O254&gt;200,1.005+(4.5526*O254/100000))),IF(LEFT(N254,1)="H",1))),IF($H$3="SI",IF(LEFT(N254,1)="S",IF(O254&lt;=1219.51,1,IF(O254&gt;1219.51,0.79+(6*(O254*3.28)/100000))),IF(LEFT(N254,1)="L",IF(O254&lt;=60.98,1,IF(O254&gt;60.98,1.005+(4.5526*(O254*3.28)/100000))),IF(LEFT(N254,1)="H",1)))))</f>
        <v>0</v>
      </c>
      <c r="Q254" s="35"/>
      <c r="R254" s="36" t="str">
        <f aca="false">IF(AF254&lt;0,0,IF($AD254=0,"Review",IF($H$3="US",(($H254-$I254-0.066667*($G254))/($G254*$M254)-($L254*$Q254))*$P254,(($H254-$I254-0.066667*($G254))/($G254*$M254)-($L254/8.696*$Q254))*$P254*37)))</f>
        <v>Review</v>
      </c>
      <c r="S254" s="37" t="str">
        <f aca="false">IF(R254="Review","",IF(R254=0,"",(SQRT(SUMSQ((5),(100*1.4/(H254-I254)),(100*IF($E$3="US",0.1,0.1*37)/R254)))/100)*R254))</f>
        <v/>
      </c>
      <c r="T254" s="38" t="str">
        <f aca="false">IF(R254="Review","",IF(R254=0,"",S254/R254))</f>
        <v/>
      </c>
      <c r="U254" s="39" t="n">
        <v>0.1814</v>
      </c>
      <c r="V254" s="40" t="n">
        <v>0.00096</v>
      </c>
      <c r="W254" s="41" t="e">
        <f aca="false">U254*G254</f>
        <v>#VALUE!</v>
      </c>
      <c r="X254" s="41" t="e">
        <f aca="false">EXP(-W254)</f>
        <v>#VALUE!</v>
      </c>
      <c r="Y254" s="41" t="e">
        <f aca="false">1-X254</f>
        <v>#VALUE!</v>
      </c>
      <c r="Z254" s="41" t="e">
        <f aca="false">1-(Y254/W254)</f>
        <v>#VALUE!</v>
      </c>
      <c r="AA254" s="41" t="e">
        <f aca="false">(R254*U254*V254)/Z254</f>
        <v>#VALUE!</v>
      </c>
      <c r="AB254" s="40" t="n">
        <v>0.01887</v>
      </c>
      <c r="AC254" s="42" t="s">
        <v>50</v>
      </c>
      <c r="AD254" s="43" t="b">
        <f aca="false">AND(NOT(ISBLANK(D254)),NOT(ISBLANK(F254)),NOT(ISBLANK(H254)),NOT(ISBLANK(I254)),NOT(ISBLANK(O254)),NOT(ISBLANK(Q254)),Q254&gt;=0,O254&gt;=0,H254&gt;=0,I254&gt;=0,G254&gt;0)</f>
        <v>0</v>
      </c>
      <c r="AE254" s="42" t="s">
        <v>51</v>
      </c>
      <c r="AF254" s="44" t="str">
        <f aca="false">IF($AD254=0,"Review",IF($H$3="US",(($H254-$I254-0.066667*($G254))/($G254*$M254)-($L254*$Q254))*$P254,(($H254-$I254-0.066667*($G254))/($G254*$M254)-($L254/8.696*$Q254))*$P254*37))</f>
        <v>Review</v>
      </c>
      <c r="AG254" s="45" t="str">
        <f aca="false">IF($AD254=0,"Review",IF($H$3="US",AA254/AB254*0.105*37,AA254/AB254))</f>
        <v>Review</v>
      </c>
      <c r="AH254" s="46" t="str">
        <f aca="false">IF($AD254=0,"",IF($H$3="US",AG254/60/60,AG254/24/60/60))</f>
        <v/>
      </c>
      <c r="AI254" s="47" t="str">
        <f aca="false">IF($AD254=0,"",IF($H$3="US",AA254/AB254*37/24/60/60,AA254/AB254/24/60/60))</f>
        <v/>
      </c>
      <c r="AJ254" s="48" t="str">
        <f aca="false">IF(AD254=0,"",IF(AF254=0,"",S254/R254))</f>
        <v/>
      </c>
      <c r="AK254" s="49" t="str">
        <f aca="false">IF(AD254=1,5%,"")</f>
        <v/>
      </c>
      <c r="AL254" s="49" t="str">
        <f aca="false">IF(AD254=1,(100*1.4)/(H254-I254)/100,"")</f>
        <v/>
      </c>
      <c r="AM254" s="49" t="str">
        <f aca="false">IF(AD254=1,IF(G254&gt;0,IF($H$3="US",0.1/AF254,(0.1*37)/AF254),0.1),"")</f>
        <v/>
      </c>
      <c r="AN254" s="49" t="str">
        <f aca="false">IF(AD254=1,SQRT(AK254*AK254+AL254*AL254+AM254*AM254),"")</f>
        <v/>
      </c>
      <c r="AO254" s="55"/>
    </row>
    <row r="255" customFormat="false" ht="19.35" hidden="false" customHeight="false" outlineLevel="0" collapsed="false">
      <c r="A255" s="26"/>
      <c r="B255" s="26"/>
      <c r="C255" s="27"/>
      <c r="D255" s="28"/>
      <c r="E255" s="27"/>
      <c r="F255" s="28"/>
      <c r="G255" s="29" t="str">
        <f aca="false">IF(OR(ISBLANK(C255),ISBLANK(D255),ISBLANK(E255),ISBLANK(F255)),"",(E255+F255)-(C255+D255))</f>
        <v/>
      </c>
      <c r="H255" s="30"/>
      <c r="I255" s="31"/>
      <c r="J255" s="32" t="n">
        <f aca="false">IF(N255="SST",0.314473,IF(N255="SLT",0.031243,IF(N255="LST",0.124228,IF(N255="LLT",0.010189,IF(N255="LST-OO",0.074671,IF(N255="LLT-OO",0.011965,IF(N255="LMT-OO",0.013497,IF(N255="HST",7.2954,IF(N255="HLT",0.60795)))))))))</f>
        <v>0</v>
      </c>
      <c r="K255" s="32" t="n">
        <f aca="false">IF(N255="SST",0.260619,IF(N255="SLT",0.02188,IF(N255="LST",0.040676,IF(N255="LLT",0.003372,IF(N255="LST-OO",0.037557,IF(N255="LLT-OO",0.002079,IF(N255="LMT-OO",0.012499,IF(N255="HST",0.004293,IF(N255="HLT",0.0003578)))))))))</f>
        <v>0</v>
      </c>
      <c r="L255" s="29" t="n">
        <f aca="false">IF(N255="SST",0.087,IF(N255="SLT",0.087,IF(N255="LST",0.12,IF(N255="LLT",0.12,IF(N255="LST-OO",0.12,IF(N255="LLT-OO",0.12,IF(N255="LMT-OO",0.12,IF(N255="HST",0.07,IF(N255="HLT",0.07)))))))))</f>
        <v>0</v>
      </c>
      <c r="M255" s="33" t="str">
        <f aca="false">IF(ISBLANK(N255),"",IF(N255="HST",J255+K255*((I255+H255)/2),IF(N255="HLT",J255+K255*((I255+H255)/2),J255+K255*LN((I255+H255)/2))))</f>
        <v/>
      </c>
      <c r="N255" s="31"/>
      <c r="O255" s="31"/>
      <c r="P255" s="34" t="n">
        <f aca="false">IF($H$3="US",IF(LEFT(N255,1)="S",IF(O255&lt;=4000,1,IF(O255&gt;4000,0.79+(6*O255/100000))),IF(LEFT(N255,1)="L",IF(O255&lt;=200,1,IF(O255&gt;200,1.005+(4.5526*O255/100000))),IF(LEFT(N255,1)="H",1))),IF($H$3="SI",IF(LEFT(N255,1)="S",IF(O255&lt;=1219.51,1,IF(O255&gt;1219.51,0.79+(6*(O255*3.28)/100000))),IF(LEFT(N255,1)="L",IF(O255&lt;=60.98,1,IF(O255&gt;60.98,1.005+(4.5526*(O255*3.28)/100000))),IF(LEFT(N255,1)="H",1)))))</f>
        <v>0</v>
      </c>
      <c r="Q255" s="35"/>
      <c r="R255" s="36" t="str">
        <f aca="false">IF(AF255&lt;0,0,IF($AD255=0,"Review",IF($H$3="US",(($H255-$I255-0.066667*($G255))/($G255*$M255)-($L255*$Q255))*$P255,(($H255-$I255-0.066667*($G255))/($G255*$M255)-($L255/8.696*$Q255))*$P255*37)))</f>
        <v>Review</v>
      </c>
      <c r="S255" s="37" t="str">
        <f aca="false">IF(R255="Review","",IF(R255=0,"",(SQRT(SUMSQ((5),(100*1.4/(H255-I255)),(100*IF($E$3="US",0.1,0.1*37)/R255)))/100)*R255))</f>
        <v/>
      </c>
      <c r="T255" s="38" t="str">
        <f aca="false">IF(R255="Review","",IF(R255=0,"",S255/R255))</f>
        <v/>
      </c>
      <c r="U255" s="39" t="n">
        <v>0.1814</v>
      </c>
      <c r="V255" s="40" t="n">
        <v>0.00096</v>
      </c>
      <c r="W255" s="41" t="e">
        <f aca="false">U255*G255</f>
        <v>#VALUE!</v>
      </c>
      <c r="X255" s="41" t="e">
        <f aca="false">EXP(-W255)</f>
        <v>#VALUE!</v>
      </c>
      <c r="Y255" s="41" t="e">
        <f aca="false">1-X255</f>
        <v>#VALUE!</v>
      </c>
      <c r="Z255" s="41" t="e">
        <f aca="false">1-(Y255/W255)</f>
        <v>#VALUE!</v>
      </c>
      <c r="AA255" s="41" t="e">
        <f aca="false">(R255*U255*V255)/Z255</f>
        <v>#VALUE!</v>
      </c>
      <c r="AB255" s="40" t="n">
        <v>0.01887</v>
      </c>
      <c r="AC255" s="42" t="s">
        <v>50</v>
      </c>
      <c r="AD255" s="43" t="b">
        <f aca="false">AND(NOT(ISBLANK(D255)),NOT(ISBLANK(F255)),NOT(ISBLANK(H255)),NOT(ISBLANK(I255)),NOT(ISBLANK(O255)),NOT(ISBLANK(Q255)),Q255&gt;=0,O255&gt;=0,H255&gt;=0,I255&gt;=0,G255&gt;0)</f>
        <v>0</v>
      </c>
      <c r="AE255" s="42" t="s">
        <v>51</v>
      </c>
      <c r="AF255" s="44" t="str">
        <f aca="false">IF($AD255=0,"Review",IF($H$3="US",(($H255-$I255-0.066667*($G255))/($G255*$M255)-($L255*$Q255))*$P255,(($H255-$I255-0.066667*($G255))/($G255*$M255)-($L255/8.696*$Q255))*$P255*37))</f>
        <v>Review</v>
      </c>
      <c r="AG255" s="45" t="str">
        <f aca="false">IF($AD255=0,"Review",IF($H$3="US",AA255/AB255*0.105*37,AA255/AB255))</f>
        <v>Review</v>
      </c>
      <c r="AH255" s="46" t="str">
        <f aca="false">IF($AD255=0,"",IF($H$3="US",AG255/60/60,AG255/24/60/60))</f>
        <v/>
      </c>
      <c r="AI255" s="47" t="str">
        <f aca="false">IF($AD255=0,"",IF($H$3="US",AA255/AB255*37/24/60/60,AA255/AB255/24/60/60))</f>
        <v/>
      </c>
      <c r="AJ255" s="48" t="str">
        <f aca="false">IF(AD255=0,"",IF(AF255=0,"",S255/R255))</f>
        <v/>
      </c>
      <c r="AK255" s="49" t="str">
        <f aca="false">IF(AD255=1,5%,"")</f>
        <v/>
      </c>
      <c r="AL255" s="49" t="str">
        <f aca="false">IF(AD255=1,(100*1.4)/(H255-I255)/100,"")</f>
        <v/>
      </c>
      <c r="AM255" s="49" t="str">
        <f aca="false">IF(AD255=1,IF(G255&gt;0,IF($H$3="US",0.1/AF255,(0.1*37)/AF255),0.1),"")</f>
        <v/>
      </c>
      <c r="AN255" s="49" t="str">
        <f aca="false">IF(AD255=1,SQRT(AK255*AK255+AL255*AL255+AM255*AM255),"")</f>
        <v/>
      </c>
      <c r="AO255" s="55"/>
    </row>
    <row r="256" customFormat="false" ht="19.35" hidden="false" customHeight="false" outlineLevel="0" collapsed="false">
      <c r="A256" s="26"/>
      <c r="B256" s="26"/>
      <c r="C256" s="27"/>
      <c r="D256" s="28"/>
      <c r="E256" s="27"/>
      <c r="F256" s="28"/>
      <c r="G256" s="29" t="str">
        <f aca="false">IF(OR(ISBLANK(C256),ISBLANK(D256),ISBLANK(E256),ISBLANK(F256)),"",(E256+F256)-(C256+D256))</f>
        <v/>
      </c>
      <c r="H256" s="30"/>
      <c r="I256" s="31"/>
      <c r="J256" s="32" t="n">
        <f aca="false">IF(N256="SST",0.314473,IF(N256="SLT",0.031243,IF(N256="LST",0.124228,IF(N256="LLT",0.010189,IF(N256="LST-OO",0.074671,IF(N256="LLT-OO",0.011965,IF(N256="LMT-OO",0.013497,IF(N256="HST",7.2954,IF(N256="HLT",0.60795)))))))))</f>
        <v>0</v>
      </c>
      <c r="K256" s="32" t="n">
        <f aca="false">IF(N256="SST",0.260619,IF(N256="SLT",0.02188,IF(N256="LST",0.040676,IF(N256="LLT",0.003372,IF(N256="LST-OO",0.037557,IF(N256="LLT-OO",0.002079,IF(N256="LMT-OO",0.012499,IF(N256="HST",0.004293,IF(N256="HLT",0.0003578)))))))))</f>
        <v>0</v>
      </c>
      <c r="L256" s="29" t="n">
        <f aca="false">IF(N256="SST",0.087,IF(N256="SLT",0.087,IF(N256="LST",0.12,IF(N256="LLT",0.12,IF(N256="LST-OO",0.12,IF(N256="LLT-OO",0.12,IF(N256="LMT-OO",0.12,IF(N256="HST",0.07,IF(N256="HLT",0.07)))))))))</f>
        <v>0</v>
      </c>
      <c r="M256" s="33" t="str">
        <f aca="false">IF(ISBLANK(N256),"",IF(N256="HST",J256+K256*((I256+H256)/2),IF(N256="HLT",J256+K256*((I256+H256)/2),J256+K256*LN((I256+H256)/2))))</f>
        <v/>
      </c>
      <c r="N256" s="31"/>
      <c r="O256" s="31"/>
      <c r="P256" s="34" t="n">
        <f aca="false">IF($H$3="US",IF(LEFT(N256,1)="S",IF(O256&lt;=4000,1,IF(O256&gt;4000,0.79+(6*O256/100000))),IF(LEFT(N256,1)="L",IF(O256&lt;=200,1,IF(O256&gt;200,1.005+(4.5526*O256/100000))),IF(LEFT(N256,1)="H",1))),IF($H$3="SI",IF(LEFT(N256,1)="S",IF(O256&lt;=1219.51,1,IF(O256&gt;1219.51,0.79+(6*(O256*3.28)/100000))),IF(LEFT(N256,1)="L",IF(O256&lt;=60.98,1,IF(O256&gt;60.98,1.005+(4.5526*(O256*3.28)/100000))),IF(LEFT(N256,1)="H",1)))))</f>
        <v>0</v>
      </c>
      <c r="Q256" s="35"/>
      <c r="R256" s="36" t="str">
        <f aca="false">IF(AF256&lt;0,0,IF($AD256=0,"Review",IF($H$3="US",(($H256-$I256-0.066667*($G256))/($G256*$M256)-($L256*$Q256))*$P256,(($H256-$I256-0.066667*($G256))/($G256*$M256)-($L256/8.696*$Q256))*$P256*37)))</f>
        <v>Review</v>
      </c>
      <c r="S256" s="37" t="str">
        <f aca="false">IF(R256="Review","",IF(R256=0,"",(SQRT(SUMSQ((5),(100*1.4/(H256-I256)),(100*IF($E$3="US",0.1,0.1*37)/R256)))/100)*R256))</f>
        <v/>
      </c>
      <c r="T256" s="38" t="str">
        <f aca="false">IF(R256="Review","",IF(R256=0,"",S256/R256))</f>
        <v/>
      </c>
      <c r="U256" s="39" t="n">
        <v>0.1814</v>
      </c>
      <c r="V256" s="40" t="n">
        <v>0.00096</v>
      </c>
      <c r="W256" s="41" t="e">
        <f aca="false">U256*G256</f>
        <v>#VALUE!</v>
      </c>
      <c r="X256" s="41" t="e">
        <f aca="false">EXP(-W256)</f>
        <v>#VALUE!</v>
      </c>
      <c r="Y256" s="41" t="e">
        <f aca="false">1-X256</f>
        <v>#VALUE!</v>
      </c>
      <c r="Z256" s="41" t="e">
        <f aca="false">1-(Y256/W256)</f>
        <v>#VALUE!</v>
      </c>
      <c r="AA256" s="41" t="e">
        <f aca="false">(R256*U256*V256)/Z256</f>
        <v>#VALUE!</v>
      </c>
      <c r="AB256" s="40" t="n">
        <v>0.01887</v>
      </c>
      <c r="AC256" s="42" t="s">
        <v>50</v>
      </c>
      <c r="AD256" s="43" t="b">
        <f aca="false">AND(NOT(ISBLANK(D256)),NOT(ISBLANK(F256)),NOT(ISBLANK(H256)),NOT(ISBLANK(I256)),NOT(ISBLANK(O256)),NOT(ISBLANK(Q256)),Q256&gt;=0,O256&gt;=0,H256&gt;=0,I256&gt;=0,G256&gt;0)</f>
        <v>0</v>
      </c>
      <c r="AE256" s="42" t="s">
        <v>51</v>
      </c>
      <c r="AF256" s="44" t="str">
        <f aca="false">IF($AD256=0,"Review",IF($H$3="US",(($H256-$I256-0.066667*($G256))/($G256*$M256)-($L256*$Q256))*$P256,(($H256-$I256-0.066667*($G256))/($G256*$M256)-($L256/8.696*$Q256))*$P256*37))</f>
        <v>Review</v>
      </c>
      <c r="AG256" s="45" t="str">
        <f aca="false">IF($AD256=0,"Review",IF($H$3="US",AA256/AB256*0.105*37,AA256/AB256))</f>
        <v>Review</v>
      </c>
      <c r="AH256" s="46" t="str">
        <f aca="false">IF($AD256=0,"",IF($H$3="US",AG256/60/60,AG256/24/60/60))</f>
        <v/>
      </c>
      <c r="AI256" s="47" t="str">
        <f aca="false">IF($AD256=0,"",IF($H$3="US",AA256/AB256*37/24/60/60,AA256/AB256/24/60/60))</f>
        <v/>
      </c>
      <c r="AJ256" s="48" t="str">
        <f aca="false">IF(AD256=0,"",IF(AF256=0,"",S256/R256))</f>
        <v/>
      </c>
      <c r="AK256" s="49" t="str">
        <f aca="false">IF(AD256=1,5%,"")</f>
        <v/>
      </c>
      <c r="AL256" s="49" t="str">
        <f aca="false">IF(AD256=1,(100*1.4)/(H256-I256)/100,"")</f>
        <v/>
      </c>
      <c r="AM256" s="49" t="str">
        <f aca="false">IF(AD256=1,IF(G256&gt;0,IF($H$3="US",0.1/AF256,(0.1*37)/AF256),0.1),"")</f>
        <v/>
      </c>
      <c r="AN256" s="49" t="str">
        <f aca="false">IF(AD256=1,SQRT(AK256*AK256+AL256*AL256+AM256*AM256),"")</f>
        <v/>
      </c>
      <c r="AO256" s="55"/>
    </row>
    <row r="257" customFormat="false" ht="19.35" hidden="false" customHeight="false" outlineLevel="0" collapsed="false">
      <c r="A257" s="26"/>
      <c r="B257" s="26"/>
      <c r="C257" s="27"/>
      <c r="D257" s="28"/>
      <c r="E257" s="27"/>
      <c r="F257" s="28"/>
      <c r="G257" s="29" t="str">
        <f aca="false">IF(OR(ISBLANK(C257),ISBLANK(D257),ISBLANK(E257),ISBLANK(F257)),"",(E257+F257)-(C257+D257))</f>
        <v/>
      </c>
      <c r="H257" s="30"/>
      <c r="I257" s="31"/>
      <c r="J257" s="32" t="n">
        <f aca="false">IF(N257="SST",0.314473,IF(N257="SLT",0.031243,IF(N257="LST",0.124228,IF(N257="LLT",0.010189,IF(N257="LST-OO",0.074671,IF(N257="LLT-OO",0.011965,IF(N257="LMT-OO",0.013497,IF(N257="HST",7.2954,IF(N257="HLT",0.60795)))))))))</f>
        <v>0</v>
      </c>
      <c r="K257" s="32" t="n">
        <f aca="false">IF(N257="SST",0.260619,IF(N257="SLT",0.02188,IF(N257="LST",0.040676,IF(N257="LLT",0.003372,IF(N257="LST-OO",0.037557,IF(N257="LLT-OO",0.002079,IF(N257="LMT-OO",0.012499,IF(N257="HST",0.004293,IF(N257="HLT",0.0003578)))))))))</f>
        <v>0</v>
      </c>
      <c r="L257" s="29" t="n">
        <f aca="false">IF(N257="SST",0.087,IF(N257="SLT",0.087,IF(N257="LST",0.12,IF(N257="LLT",0.12,IF(N257="LST-OO",0.12,IF(N257="LLT-OO",0.12,IF(N257="LMT-OO",0.12,IF(N257="HST",0.07,IF(N257="HLT",0.07)))))))))</f>
        <v>0</v>
      </c>
      <c r="M257" s="33" t="str">
        <f aca="false">IF(ISBLANK(N257),"",IF(N257="HST",J257+K257*((I257+H257)/2),IF(N257="HLT",J257+K257*((I257+H257)/2),J257+K257*LN((I257+H257)/2))))</f>
        <v/>
      </c>
      <c r="N257" s="31"/>
      <c r="O257" s="31"/>
      <c r="P257" s="34" t="n">
        <f aca="false">IF($H$3="US",IF(LEFT(N257,1)="S",IF(O257&lt;=4000,1,IF(O257&gt;4000,0.79+(6*O257/100000))),IF(LEFT(N257,1)="L",IF(O257&lt;=200,1,IF(O257&gt;200,1.005+(4.5526*O257/100000))),IF(LEFT(N257,1)="H",1))),IF($H$3="SI",IF(LEFT(N257,1)="S",IF(O257&lt;=1219.51,1,IF(O257&gt;1219.51,0.79+(6*(O257*3.28)/100000))),IF(LEFT(N257,1)="L",IF(O257&lt;=60.98,1,IF(O257&gt;60.98,1.005+(4.5526*(O257*3.28)/100000))),IF(LEFT(N257,1)="H",1)))))</f>
        <v>0</v>
      </c>
      <c r="Q257" s="35"/>
      <c r="R257" s="36" t="str">
        <f aca="false">IF(AF257&lt;0,0,IF($AD257=0,"Review",IF($H$3="US",(($H257-$I257-0.066667*($G257))/($G257*$M257)-($L257*$Q257))*$P257,(($H257-$I257-0.066667*($G257))/($G257*$M257)-($L257/8.696*$Q257))*$P257*37)))</f>
        <v>Review</v>
      </c>
      <c r="S257" s="37" t="str">
        <f aca="false">IF(R257="Review","",IF(R257=0,"",(SQRT(SUMSQ((5),(100*1.4/(H257-I257)),(100*IF($E$3="US",0.1,0.1*37)/R257)))/100)*R257))</f>
        <v/>
      </c>
      <c r="T257" s="38" t="str">
        <f aca="false">IF(R257="Review","",IF(R257=0,"",S257/R257))</f>
        <v/>
      </c>
      <c r="U257" s="39" t="n">
        <v>0.1814</v>
      </c>
      <c r="V257" s="40" t="n">
        <v>0.00096</v>
      </c>
      <c r="W257" s="41" t="e">
        <f aca="false">U257*G257</f>
        <v>#VALUE!</v>
      </c>
      <c r="X257" s="41" t="e">
        <f aca="false">EXP(-W257)</f>
        <v>#VALUE!</v>
      </c>
      <c r="Y257" s="41" t="e">
        <f aca="false">1-X257</f>
        <v>#VALUE!</v>
      </c>
      <c r="Z257" s="41" t="e">
        <f aca="false">1-(Y257/W257)</f>
        <v>#VALUE!</v>
      </c>
      <c r="AA257" s="41" t="e">
        <f aca="false">(R257*U257*V257)/Z257</f>
        <v>#VALUE!</v>
      </c>
      <c r="AB257" s="40" t="n">
        <v>0.01887</v>
      </c>
      <c r="AC257" s="42" t="s">
        <v>50</v>
      </c>
      <c r="AD257" s="43" t="b">
        <f aca="false">AND(NOT(ISBLANK(D257)),NOT(ISBLANK(F257)),NOT(ISBLANK(H257)),NOT(ISBLANK(I257)),NOT(ISBLANK(O257)),NOT(ISBLANK(Q257)),Q257&gt;=0,O257&gt;=0,H257&gt;=0,I257&gt;=0,G257&gt;0)</f>
        <v>0</v>
      </c>
      <c r="AE257" s="42" t="s">
        <v>51</v>
      </c>
      <c r="AF257" s="44" t="str">
        <f aca="false">IF($AD257=0,"Review",IF($H$3="US",(($H257-$I257-0.066667*($G257))/($G257*$M257)-($L257*$Q257))*$P257,(($H257-$I257-0.066667*($G257))/($G257*$M257)-($L257/8.696*$Q257))*$P257*37))</f>
        <v>Review</v>
      </c>
      <c r="AG257" s="45" t="str">
        <f aca="false">IF($AD257=0,"Review",IF($H$3="US",AA257/AB257*0.105*37,AA257/AB257))</f>
        <v>Review</v>
      </c>
      <c r="AH257" s="46" t="str">
        <f aca="false">IF($AD257=0,"",IF($H$3="US",AG257/60/60,AG257/24/60/60))</f>
        <v/>
      </c>
      <c r="AI257" s="47" t="str">
        <f aca="false">IF($AD257=0,"",IF($H$3="US",AA257/AB257*37/24/60/60,AA257/AB257/24/60/60))</f>
        <v/>
      </c>
      <c r="AJ257" s="48" t="str">
        <f aca="false">IF(AD257=0,"",IF(AF257=0,"",S257/R257))</f>
        <v/>
      </c>
      <c r="AK257" s="49" t="str">
        <f aca="false">IF(AD257=1,5%,"")</f>
        <v/>
      </c>
      <c r="AL257" s="49" t="str">
        <f aca="false">IF(AD257=1,(100*1.4)/(H257-I257)/100,"")</f>
        <v/>
      </c>
      <c r="AM257" s="49" t="str">
        <f aca="false">IF(AD257=1,IF(G257&gt;0,IF($H$3="US",0.1/AF257,(0.1*37)/AF257),0.1),"")</f>
        <v/>
      </c>
      <c r="AN257" s="49" t="str">
        <f aca="false">IF(AD257=1,SQRT(AK257*AK257+AL257*AL257+AM257*AM257),"")</f>
        <v/>
      </c>
      <c r="AO257" s="55"/>
    </row>
    <row r="258" customFormat="false" ht="19.35" hidden="false" customHeight="false" outlineLevel="0" collapsed="false">
      <c r="A258" s="26"/>
      <c r="B258" s="26"/>
      <c r="C258" s="27"/>
      <c r="D258" s="28"/>
      <c r="E258" s="27"/>
      <c r="F258" s="28"/>
      <c r="G258" s="29" t="str">
        <f aca="false">IF(OR(ISBLANK(C258),ISBLANK(D258),ISBLANK(E258),ISBLANK(F258)),"",(E258+F258)-(C258+D258))</f>
        <v/>
      </c>
      <c r="H258" s="30"/>
      <c r="I258" s="31"/>
      <c r="J258" s="32" t="n">
        <f aca="false">IF(N258="SST",0.314473,IF(N258="SLT",0.031243,IF(N258="LST",0.124228,IF(N258="LLT",0.010189,IF(N258="LST-OO",0.074671,IF(N258="LLT-OO",0.011965,IF(N258="LMT-OO",0.013497,IF(N258="HST",7.2954,IF(N258="HLT",0.60795)))))))))</f>
        <v>0</v>
      </c>
      <c r="K258" s="32" t="n">
        <f aca="false">IF(N258="SST",0.260619,IF(N258="SLT",0.02188,IF(N258="LST",0.040676,IF(N258="LLT",0.003372,IF(N258="LST-OO",0.037557,IF(N258="LLT-OO",0.002079,IF(N258="LMT-OO",0.012499,IF(N258="HST",0.004293,IF(N258="HLT",0.0003578)))))))))</f>
        <v>0</v>
      </c>
      <c r="L258" s="29" t="n">
        <f aca="false">IF(N258="SST",0.087,IF(N258="SLT",0.087,IF(N258="LST",0.12,IF(N258="LLT",0.12,IF(N258="LST-OO",0.12,IF(N258="LLT-OO",0.12,IF(N258="LMT-OO",0.12,IF(N258="HST",0.07,IF(N258="HLT",0.07)))))))))</f>
        <v>0</v>
      </c>
      <c r="M258" s="33" t="str">
        <f aca="false">IF(ISBLANK(N258),"",IF(N258="HST",J258+K258*((I258+H258)/2),IF(N258="HLT",J258+K258*((I258+H258)/2),J258+K258*LN((I258+H258)/2))))</f>
        <v/>
      </c>
      <c r="N258" s="31"/>
      <c r="O258" s="31"/>
      <c r="P258" s="34" t="n">
        <f aca="false">IF($H$3="US",IF(LEFT(N258,1)="S",IF(O258&lt;=4000,1,IF(O258&gt;4000,0.79+(6*O258/100000))),IF(LEFT(N258,1)="L",IF(O258&lt;=200,1,IF(O258&gt;200,1.005+(4.5526*O258/100000))),IF(LEFT(N258,1)="H",1))),IF($H$3="SI",IF(LEFT(N258,1)="S",IF(O258&lt;=1219.51,1,IF(O258&gt;1219.51,0.79+(6*(O258*3.28)/100000))),IF(LEFT(N258,1)="L",IF(O258&lt;=60.98,1,IF(O258&gt;60.98,1.005+(4.5526*(O258*3.28)/100000))),IF(LEFT(N258,1)="H",1)))))</f>
        <v>0</v>
      </c>
      <c r="Q258" s="35"/>
      <c r="R258" s="36" t="str">
        <f aca="false">IF(AF258&lt;0,0,IF($AD258=0,"Review",IF($H$3="US",(($H258-$I258-0.066667*($G258))/($G258*$M258)-($L258*$Q258))*$P258,(($H258-$I258-0.066667*($G258))/($G258*$M258)-($L258/8.696*$Q258))*$P258*37)))</f>
        <v>Review</v>
      </c>
      <c r="S258" s="37" t="str">
        <f aca="false">IF(R258="Review","",IF(R258=0,"",(SQRT(SUMSQ((5),(100*1.4/(H258-I258)),(100*IF($E$3="US",0.1,0.1*37)/R258)))/100)*R258))</f>
        <v/>
      </c>
      <c r="T258" s="38" t="str">
        <f aca="false">IF(R258="Review","",IF(R258=0,"",S258/R258))</f>
        <v/>
      </c>
      <c r="U258" s="39" t="n">
        <v>0.1814</v>
      </c>
      <c r="V258" s="40" t="n">
        <v>0.00096</v>
      </c>
      <c r="W258" s="41" t="e">
        <f aca="false">U258*G258</f>
        <v>#VALUE!</v>
      </c>
      <c r="X258" s="41" t="e">
        <f aca="false">EXP(-W258)</f>
        <v>#VALUE!</v>
      </c>
      <c r="Y258" s="41" t="e">
        <f aca="false">1-X258</f>
        <v>#VALUE!</v>
      </c>
      <c r="Z258" s="41" t="e">
        <f aca="false">1-(Y258/W258)</f>
        <v>#VALUE!</v>
      </c>
      <c r="AA258" s="41" t="e">
        <f aca="false">(R258*U258*V258)/Z258</f>
        <v>#VALUE!</v>
      </c>
      <c r="AB258" s="40" t="n">
        <v>0.01887</v>
      </c>
      <c r="AC258" s="42" t="s">
        <v>50</v>
      </c>
      <c r="AD258" s="43" t="b">
        <f aca="false">AND(NOT(ISBLANK(D258)),NOT(ISBLANK(F258)),NOT(ISBLANK(H258)),NOT(ISBLANK(I258)),NOT(ISBLANK(O258)),NOT(ISBLANK(Q258)),Q258&gt;=0,O258&gt;=0,H258&gt;=0,I258&gt;=0,G258&gt;0)</f>
        <v>0</v>
      </c>
      <c r="AE258" s="42" t="s">
        <v>51</v>
      </c>
      <c r="AF258" s="44" t="str">
        <f aca="false">IF($AD258=0,"Review",IF($H$3="US",(($H258-$I258-0.066667*($G258))/($G258*$M258)-($L258*$Q258))*$P258,(($H258-$I258-0.066667*($G258))/($G258*$M258)-($L258/8.696*$Q258))*$P258*37))</f>
        <v>Review</v>
      </c>
      <c r="AG258" s="45" t="str">
        <f aca="false">IF($AD258=0,"Review",IF($H$3="US",AA258/AB258*0.105*37,AA258/AB258))</f>
        <v>Review</v>
      </c>
      <c r="AH258" s="46" t="str">
        <f aca="false">IF($AD258=0,"",IF($H$3="US",AG258/60/60,AG258/24/60/60))</f>
        <v/>
      </c>
      <c r="AI258" s="47" t="str">
        <f aca="false">IF($AD258=0,"",IF($H$3="US",AA258/AB258*37/24/60/60,AA258/AB258/24/60/60))</f>
        <v/>
      </c>
      <c r="AJ258" s="48" t="str">
        <f aca="false">IF(AD258=0,"",IF(AF258=0,"",S258/R258))</f>
        <v/>
      </c>
      <c r="AK258" s="49" t="str">
        <f aca="false">IF(AD258=1,5%,"")</f>
        <v/>
      </c>
      <c r="AL258" s="49" t="str">
        <f aca="false">IF(AD258=1,(100*1.4)/(H258-I258)/100,"")</f>
        <v/>
      </c>
      <c r="AM258" s="49" t="str">
        <f aca="false">IF(AD258=1,IF(G258&gt;0,IF($H$3="US",0.1/AF258,(0.1*37)/AF258),0.1),"")</f>
        <v/>
      </c>
      <c r="AN258" s="49" t="str">
        <f aca="false">IF(AD258=1,SQRT(AK258*AK258+AL258*AL258+AM258*AM258),"")</f>
        <v/>
      </c>
      <c r="AO258" s="55"/>
    </row>
    <row r="259" customFormat="false" ht="19.35" hidden="false" customHeight="false" outlineLevel="0" collapsed="false">
      <c r="A259" s="26"/>
      <c r="B259" s="26"/>
      <c r="C259" s="27"/>
      <c r="D259" s="28"/>
      <c r="E259" s="27"/>
      <c r="F259" s="28"/>
      <c r="G259" s="29" t="str">
        <f aca="false">IF(OR(ISBLANK(C259),ISBLANK(D259),ISBLANK(E259),ISBLANK(F259)),"",(E259+F259)-(C259+D259))</f>
        <v/>
      </c>
      <c r="H259" s="30"/>
      <c r="I259" s="31"/>
      <c r="J259" s="32" t="n">
        <f aca="false">IF(N259="SST",0.314473,IF(N259="SLT",0.031243,IF(N259="LST",0.124228,IF(N259="LLT",0.010189,IF(N259="LST-OO",0.074671,IF(N259="LLT-OO",0.011965,IF(N259="LMT-OO",0.013497,IF(N259="HST",7.2954,IF(N259="HLT",0.60795)))))))))</f>
        <v>0</v>
      </c>
      <c r="K259" s="32" t="n">
        <f aca="false">IF(N259="SST",0.260619,IF(N259="SLT",0.02188,IF(N259="LST",0.040676,IF(N259="LLT",0.003372,IF(N259="LST-OO",0.037557,IF(N259="LLT-OO",0.002079,IF(N259="LMT-OO",0.012499,IF(N259="HST",0.004293,IF(N259="HLT",0.0003578)))))))))</f>
        <v>0</v>
      </c>
      <c r="L259" s="29" t="n">
        <f aca="false">IF(N259="SST",0.087,IF(N259="SLT",0.087,IF(N259="LST",0.12,IF(N259="LLT",0.12,IF(N259="LST-OO",0.12,IF(N259="LLT-OO",0.12,IF(N259="LMT-OO",0.12,IF(N259="HST",0.07,IF(N259="HLT",0.07)))))))))</f>
        <v>0</v>
      </c>
      <c r="M259" s="33" t="str">
        <f aca="false">IF(ISBLANK(N259),"",IF(N259="HST",J259+K259*((I259+H259)/2),IF(N259="HLT",J259+K259*((I259+H259)/2),J259+K259*LN((I259+H259)/2))))</f>
        <v/>
      </c>
      <c r="N259" s="31"/>
      <c r="O259" s="31"/>
      <c r="P259" s="34" t="n">
        <f aca="false">IF($H$3="US",IF(LEFT(N259,1)="S",IF(O259&lt;=4000,1,IF(O259&gt;4000,0.79+(6*O259/100000))),IF(LEFT(N259,1)="L",IF(O259&lt;=200,1,IF(O259&gt;200,1.005+(4.5526*O259/100000))),IF(LEFT(N259,1)="H",1))),IF($H$3="SI",IF(LEFT(N259,1)="S",IF(O259&lt;=1219.51,1,IF(O259&gt;1219.51,0.79+(6*(O259*3.28)/100000))),IF(LEFT(N259,1)="L",IF(O259&lt;=60.98,1,IF(O259&gt;60.98,1.005+(4.5526*(O259*3.28)/100000))),IF(LEFT(N259,1)="H",1)))))</f>
        <v>0</v>
      </c>
      <c r="Q259" s="35"/>
      <c r="R259" s="36" t="str">
        <f aca="false">IF(AF259&lt;0,0,IF($AD259=0,"Review",IF($H$3="US",(($H259-$I259-0.066667*($G259))/($G259*$M259)-($L259*$Q259))*$P259,(($H259-$I259-0.066667*($G259))/($G259*$M259)-($L259/8.696*$Q259))*$P259*37)))</f>
        <v>Review</v>
      </c>
      <c r="S259" s="37" t="str">
        <f aca="false">IF(R259="Review","",IF(R259=0,"",(SQRT(SUMSQ((5),(100*1.4/(H259-I259)),(100*IF($E$3="US",0.1,0.1*37)/R259)))/100)*R259))</f>
        <v/>
      </c>
      <c r="T259" s="38" t="str">
        <f aca="false">IF(R259="Review","",IF(R259=0,"",S259/R259))</f>
        <v/>
      </c>
      <c r="U259" s="39" t="n">
        <v>0.1814</v>
      </c>
      <c r="V259" s="40" t="n">
        <v>0.00096</v>
      </c>
      <c r="W259" s="41" t="e">
        <f aca="false">U259*G259</f>
        <v>#VALUE!</v>
      </c>
      <c r="X259" s="41" t="e">
        <f aca="false">EXP(-W259)</f>
        <v>#VALUE!</v>
      </c>
      <c r="Y259" s="41" t="e">
        <f aca="false">1-X259</f>
        <v>#VALUE!</v>
      </c>
      <c r="Z259" s="41" t="e">
        <f aca="false">1-(Y259/W259)</f>
        <v>#VALUE!</v>
      </c>
      <c r="AA259" s="41" t="e">
        <f aca="false">(R259*U259*V259)/Z259</f>
        <v>#VALUE!</v>
      </c>
      <c r="AB259" s="40" t="n">
        <v>0.01887</v>
      </c>
      <c r="AC259" s="42" t="s">
        <v>50</v>
      </c>
      <c r="AD259" s="43" t="b">
        <f aca="false">AND(NOT(ISBLANK(D259)),NOT(ISBLANK(F259)),NOT(ISBLANK(H259)),NOT(ISBLANK(I259)),NOT(ISBLANK(O259)),NOT(ISBLANK(Q259)),Q259&gt;=0,O259&gt;=0,H259&gt;=0,I259&gt;=0,G259&gt;0)</f>
        <v>0</v>
      </c>
      <c r="AE259" s="42" t="s">
        <v>51</v>
      </c>
      <c r="AF259" s="44" t="str">
        <f aca="false">IF($AD259=0,"Review",IF($H$3="US",(($H259-$I259-0.066667*($G259))/($G259*$M259)-($L259*$Q259))*$P259,(($H259-$I259-0.066667*($G259))/($G259*$M259)-($L259/8.696*$Q259))*$P259*37))</f>
        <v>Review</v>
      </c>
      <c r="AG259" s="45" t="str">
        <f aca="false">IF($AD259=0,"Review",IF($H$3="US",AA259/AB259*0.105*37,AA259/AB259))</f>
        <v>Review</v>
      </c>
      <c r="AH259" s="46" t="str">
        <f aca="false">IF($AD259=0,"",IF($H$3="US",AG259/60/60,AG259/24/60/60))</f>
        <v/>
      </c>
      <c r="AI259" s="47" t="str">
        <f aca="false">IF($AD259=0,"",IF($H$3="US",AA259/AB259*37/24/60/60,AA259/AB259/24/60/60))</f>
        <v/>
      </c>
      <c r="AJ259" s="48" t="str">
        <f aca="false">IF(AD259=0,"",IF(AF259=0,"",S259/R259))</f>
        <v/>
      </c>
      <c r="AK259" s="49" t="str">
        <f aca="false">IF(AD259=1,5%,"")</f>
        <v/>
      </c>
      <c r="AL259" s="49" t="str">
        <f aca="false">IF(AD259=1,(100*1.4)/(H259-I259)/100,"")</f>
        <v/>
      </c>
      <c r="AM259" s="49" t="str">
        <f aca="false">IF(AD259=1,IF(G259&gt;0,IF($H$3="US",0.1/AF259,(0.1*37)/AF259),0.1),"")</f>
        <v/>
      </c>
      <c r="AN259" s="49" t="str">
        <f aca="false">IF(AD259=1,SQRT(AK259*AK259+AL259*AL259+AM259*AM259),"")</f>
        <v/>
      </c>
      <c r="AO259" s="55"/>
    </row>
    <row r="260" customFormat="false" ht="19.35" hidden="false" customHeight="false" outlineLevel="0" collapsed="false">
      <c r="A260" s="26"/>
      <c r="B260" s="26"/>
      <c r="C260" s="27"/>
      <c r="D260" s="28"/>
      <c r="E260" s="27"/>
      <c r="F260" s="28"/>
      <c r="G260" s="29" t="str">
        <f aca="false">IF(OR(ISBLANK(C260),ISBLANK(D260),ISBLANK(E260),ISBLANK(F260)),"",(E260+F260)-(C260+D260))</f>
        <v/>
      </c>
      <c r="H260" s="30"/>
      <c r="I260" s="31"/>
      <c r="J260" s="32" t="n">
        <f aca="false">IF(N260="SST",0.314473,IF(N260="SLT",0.031243,IF(N260="LST",0.124228,IF(N260="LLT",0.010189,IF(N260="LST-OO",0.074671,IF(N260="LLT-OO",0.011965,IF(N260="LMT-OO",0.013497,IF(N260="HST",7.2954,IF(N260="HLT",0.60795)))))))))</f>
        <v>0</v>
      </c>
      <c r="K260" s="32" t="n">
        <f aca="false">IF(N260="SST",0.260619,IF(N260="SLT",0.02188,IF(N260="LST",0.040676,IF(N260="LLT",0.003372,IF(N260="LST-OO",0.037557,IF(N260="LLT-OO",0.002079,IF(N260="LMT-OO",0.012499,IF(N260="HST",0.004293,IF(N260="HLT",0.0003578)))))))))</f>
        <v>0</v>
      </c>
      <c r="L260" s="29" t="n">
        <f aca="false">IF(N260="SST",0.087,IF(N260="SLT",0.087,IF(N260="LST",0.12,IF(N260="LLT",0.12,IF(N260="LST-OO",0.12,IF(N260="LLT-OO",0.12,IF(N260="LMT-OO",0.12,IF(N260="HST",0.07,IF(N260="HLT",0.07)))))))))</f>
        <v>0</v>
      </c>
      <c r="M260" s="33" t="str">
        <f aca="false">IF(ISBLANK(N260),"",IF(N260="HST",J260+K260*((I260+H260)/2),IF(N260="HLT",J260+K260*((I260+H260)/2),J260+K260*LN((I260+H260)/2))))</f>
        <v/>
      </c>
      <c r="N260" s="31"/>
      <c r="O260" s="31"/>
      <c r="P260" s="34" t="n">
        <f aca="false">IF($H$3="US",IF(LEFT(N260,1)="S",IF(O260&lt;=4000,1,IF(O260&gt;4000,0.79+(6*O260/100000))),IF(LEFT(N260,1)="L",IF(O260&lt;=200,1,IF(O260&gt;200,1.005+(4.5526*O260/100000))),IF(LEFT(N260,1)="H",1))),IF($H$3="SI",IF(LEFT(N260,1)="S",IF(O260&lt;=1219.51,1,IF(O260&gt;1219.51,0.79+(6*(O260*3.28)/100000))),IF(LEFT(N260,1)="L",IF(O260&lt;=60.98,1,IF(O260&gt;60.98,1.005+(4.5526*(O260*3.28)/100000))),IF(LEFT(N260,1)="H",1)))))</f>
        <v>0</v>
      </c>
      <c r="Q260" s="35"/>
      <c r="R260" s="36" t="str">
        <f aca="false">IF(AF260&lt;0,0,IF($AD260=0,"Review",IF($H$3="US",(($H260-$I260-0.066667*($G260))/($G260*$M260)-($L260*$Q260))*$P260,(($H260-$I260-0.066667*($G260))/($G260*$M260)-($L260/8.696*$Q260))*$P260*37)))</f>
        <v>Review</v>
      </c>
      <c r="S260" s="37" t="str">
        <f aca="false">IF(R260="Review","",IF(R260=0,"",(SQRT(SUMSQ((5),(100*1.4/(H260-I260)),(100*IF($E$3="US",0.1,0.1*37)/R260)))/100)*R260))</f>
        <v/>
      </c>
      <c r="T260" s="38" t="str">
        <f aca="false">IF(R260="Review","",IF(R260=0,"",S260/R260))</f>
        <v/>
      </c>
      <c r="U260" s="39" t="n">
        <v>0.1814</v>
      </c>
      <c r="V260" s="40" t="n">
        <v>0.00096</v>
      </c>
      <c r="W260" s="41" t="e">
        <f aca="false">U260*G260</f>
        <v>#VALUE!</v>
      </c>
      <c r="X260" s="41" t="e">
        <f aca="false">EXP(-W260)</f>
        <v>#VALUE!</v>
      </c>
      <c r="Y260" s="41" t="e">
        <f aca="false">1-X260</f>
        <v>#VALUE!</v>
      </c>
      <c r="Z260" s="41" t="e">
        <f aca="false">1-(Y260/W260)</f>
        <v>#VALUE!</v>
      </c>
      <c r="AA260" s="41" t="e">
        <f aca="false">(R260*U260*V260)/Z260</f>
        <v>#VALUE!</v>
      </c>
      <c r="AB260" s="40" t="n">
        <v>0.01887</v>
      </c>
      <c r="AC260" s="42" t="s">
        <v>50</v>
      </c>
      <c r="AD260" s="43" t="b">
        <f aca="false">AND(NOT(ISBLANK(D260)),NOT(ISBLANK(F260)),NOT(ISBLANK(H260)),NOT(ISBLANK(I260)),NOT(ISBLANK(O260)),NOT(ISBLANK(Q260)),Q260&gt;=0,O260&gt;=0,H260&gt;=0,I260&gt;=0,G260&gt;0)</f>
        <v>0</v>
      </c>
      <c r="AE260" s="42" t="s">
        <v>51</v>
      </c>
      <c r="AF260" s="44" t="str">
        <f aca="false">IF($AD260=0,"Review",IF($H$3="US",(($H260-$I260-0.066667*($G260))/($G260*$M260)-($L260*$Q260))*$P260,(($H260-$I260-0.066667*($G260))/($G260*$M260)-($L260/8.696*$Q260))*$P260*37))</f>
        <v>Review</v>
      </c>
      <c r="AG260" s="45" t="str">
        <f aca="false">IF($AD260=0,"Review",IF($H$3="US",AA260/AB260*0.105*37,AA260/AB260))</f>
        <v>Review</v>
      </c>
      <c r="AH260" s="46" t="str">
        <f aca="false">IF($AD260=0,"",IF($H$3="US",AG260/60/60,AG260/24/60/60))</f>
        <v/>
      </c>
      <c r="AI260" s="47" t="str">
        <f aca="false">IF($AD260=0,"",IF($H$3="US",AA260/AB260*37/24/60/60,AA260/AB260/24/60/60))</f>
        <v/>
      </c>
      <c r="AJ260" s="48" t="str">
        <f aca="false">IF(AD260=0,"",IF(AF260=0,"",S260/R260))</f>
        <v/>
      </c>
      <c r="AK260" s="49" t="str">
        <f aca="false">IF(AD260=1,5%,"")</f>
        <v/>
      </c>
      <c r="AL260" s="49" t="str">
        <f aca="false">IF(AD260=1,(100*1.4)/(H260-I260)/100,"")</f>
        <v/>
      </c>
      <c r="AM260" s="49" t="str">
        <f aca="false">IF(AD260=1,IF(G260&gt;0,IF($H$3="US",0.1/AF260,(0.1*37)/AF260),0.1),"")</f>
        <v/>
      </c>
      <c r="AN260" s="49" t="str">
        <f aca="false">IF(AD260=1,SQRT(AK260*AK260+AL260*AL260+AM260*AM260),"")</f>
        <v/>
      </c>
      <c r="AO260" s="55"/>
    </row>
    <row r="261" customFormat="false" ht="19.35" hidden="false" customHeight="false" outlineLevel="0" collapsed="false">
      <c r="A261" s="26"/>
      <c r="B261" s="26"/>
      <c r="C261" s="27"/>
      <c r="D261" s="28"/>
      <c r="E261" s="27"/>
      <c r="F261" s="28"/>
      <c r="G261" s="29" t="str">
        <f aca="false">IF(OR(ISBLANK(C261),ISBLANK(D261),ISBLANK(E261),ISBLANK(F261)),"",(E261+F261)-(C261+D261))</f>
        <v/>
      </c>
      <c r="H261" s="30"/>
      <c r="I261" s="31"/>
      <c r="J261" s="32" t="n">
        <f aca="false">IF(N261="SST",0.314473,IF(N261="SLT",0.031243,IF(N261="LST",0.124228,IF(N261="LLT",0.010189,IF(N261="LST-OO",0.074671,IF(N261="LLT-OO",0.011965,IF(N261="LMT-OO",0.013497,IF(N261="HST",7.2954,IF(N261="HLT",0.60795)))))))))</f>
        <v>0</v>
      </c>
      <c r="K261" s="32" t="n">
        <f aca="false">IF(N261="SST",0.260619,IF(N261="SLT",0.02188,IF(N261="LST",0.040676,IF(N261="LLT",0.003372,IF(N261="LST-OO",0.037557,IF(N261="LLT-OO",0.002079,IF(N261="LMT-OO",0.012499,IF(N261="HST",0.004293,IF(N261="HLT",0.0003578)))))))))</f>
        <v>0</v>
      </c>
      <c r="L261" s="29" t="n">
        <f aca="false">IF(N261="SST",0.087,IF(N261="SLT",0.087,IF(N261="LST",0.12,IF(N261="LLT",0.12,IF(N261="LST-OO",0.12,IF(N261="LLT-OO",0.12,IF(N261="LMT-OO",0.12,IF(N261="HST",0.07,IF(N261="HLT",0.07)))))))))</f>
        <v>0</v>
      </c>
      <c r="M261" s="33" t="str">
        <f aca="false">IF(ISBLANK(N261),"",IF(N261="HST",J261+K261*((I261+H261)/2),IF(N261="HLT",J261+K261*((I261+H261)/2),J261+K261*LN((I261+H261)/2))))</f>
        <v/>
      </c>
      <c r="N261" s="31"/>
      <c r="O261" s="31"/>
      <c r="P261" s="34" t="n">
        <f aca="false">IF($H$3="US",IF(LEFT(N261,1)="S",IF(O261&lt;=4000,1,IF(O261&gt;4000,0.79+(6*O261/100000))),IF(LEFT(N261,1)="L",IF(O261&lt;=200,1,IF(O261&gt;200,1.005+(4.5526*O261/100000))),IF(LEFT(N261,1)="H",1))),IF($H$3="SI",IF(LEFT(N261,1)="S",IF(O261&lt;=1219.51,1,IF(O261&gt;1219.51,0.79+(6*(O261*3.28)/100000))),IF(LEFT(N261,1)="L",IF(O261&lt;=60.98,1,IF(O261&gt;60.98,1.005+(4.5526*(O261*3.28)/100000))),IF(LEFT(N261,1)="H",1)))))</f>
        <v>0</v>
      </c>
      <c r="Q261" s="35"/>
      <c r="R261" s="36" t="str">
        <f aca="false">IF(AF261&lt;0,0,IF($AD261=0,"Review",IF($H$3="US",(($H261-$I261-0.066667*($G261))/($G261*$M261)-($L261*$Q261))*$P261,(($H261-$I261-0.066667*($G261))/($G261*$M261)-($L261/8.696*$Q261))*$P261*37)))</f>
        <v>Review</v>
      </c>
      <c r="S261" s="37" t="str">
        <f aca="false">IF(R261="Review","",IF(R261=0,"",(SQRT(SUMSQ((5),(100*1.4/(H261-I261)),(100*IF($E$3="US",0.1,0.1*37)/R261)))/100)*R261))</f>
        <v/>
      </c>
      <c r="T261" s="38" t="str">
        <f aca="false">IF(R261="Review","",IF(R261=0,"",S261/R261))</f>
        <v/>
      </c>
      <c r="U261" s="39" t="n">
        <v>0.1814</v>
      </c>
      <c r="V261" s="40" t="n">
        <v>0.00096</v>
      </c>
      <c r="W261" s="41" t="e">
        <f aca="false">U261*G261</f>
        <v>#VALUE!</v>
      </c>
      <c r="X261" s="41" t="e">
        <f aca="false">EXP(-W261)</f>
        <v>#VALUE!</v>
      </c>
      <c r="Y261" s="41" t="e">
        <f aca="false">1-X261</f>
        <v>#VALUE!</v>
      </c>
      <c r="Z261" s="41" t="e">
        <f aca="false">1-(Y261/W261)</f>
        <v>#VALUE!</v>
      </c>
      <c r="AA261" s="41" t="e">
        <f aca="false">(R261*U261*V261)/Z261</f>
        <v>#VALUE!</v>
      </c>
      <c r="AB261" s="40" t="n">
        <v>0.01887</v>
      </c>
      <c r="AC261" s="42" t="s">
        <v>50</v>
      </c>
      <c r="AD261" s="43" t="b">
        <f aca="false">AND(NOT(ISBLANK(D261)),NOT(ISBLANK(F261)),NOT(ISBLANK(H261)),NOT(ISBLANK(I261)),NOT(ISBLANK(O261)),NOT(ISBLANK(Q261)),Q261&gt;=0,O261&gt;=0,H261&gt;=0,I261&gt;=0,G261&gt;0)</f>
        <v>0</v>
      </c>
      <c r="AE261" s="42" t="s">
        <v>51</v>
      </c>
      <c r="AF261" s="44" t="str">
        <f aca="false">IF($AD261=0,"Review",IF($H$3="US",(($H261-$I261-0.066667*($G261))/($G261*$M261)-($L261*$Q261))*$P261,(($H261-$I261-0.066667*($G261))/($G261*$M261)-($L261/8.696*$Q261))*$P261*37))</f>
        <v>Review</v>
      </c>
      <c r="AG261" s="45" t="str">
        <f aca="false">IF($AD261=0,"Review",IF($H$3="US",AA261/AB261*0.105*37,AA261/AB261))</f>
        <v>Review</v>
      </c>
      <c r="AH261" s="46" t="str">
        <f aca="false">IF($AD261=0,"",IF($H$3="US",AG261/60/60,AG261/24/60/60))</f>
        <v/>
      </c>
      <c r="AI261" s="47" t="str">
        <f aca="false">IF($AD261=0,"",IF($H$3="US",AA261/AB261*37/24/60/60,AA261/AB261/24/60/60))</f>
        <v/>
      </c>
      <c r="AJ261" s="48" t="str">
        <f aca="false">IF(AD261=0,"",IF(AF261=0,"",S261/R261))</f>
        <v/>
      </c>
      <c r="AK261" s="49" t="str">
        <f aca="false">IF(AD261=1,5%,"")</f>
        <v/>
      </c>
      <c r="AL261" s="49" t="str">
        <f aca="false">IF(AD261=1,(100*1.4)/(H261-I261)/100,"")</f>
        <v/>
      </c>
      <c r="AM261" s="49" t="str">
        <f aca="false">IF(AD261=1,IF(G261&gt;0,IF($H$3="US",0.1/AF261,(0.1*37)/AF261),0.1),"")</f>
        <v/>
      </c>
      <c r="AN261" s="49" t="str">
        <f aca="false">IF(AD261=1,SQRT(AK261*AK261+AL261*AL261+AM261*AM261),"")</f>
        <v/>
      </c>
      <c r="AO261" s="55"/>
    </row>
    <row r="262" customFormat="false" ht="19.35" hidden="false" customHeight="false" outlineLevel="0" collapsed="false">
      <c r="A262" s="26"/>
      <c r="B262" s="26"/>
      <c r="C262" s="27"/>
      <c r="D262" s="28"/>
      <c r="E262" s="27"/>
      <c r="F262" s="28"/>
      <c r="G262" s="29" t="str">
        <f aca="false">IF(OR(ISBLANK(C262),ISBLANK(D262),ISBLANK(E262),ISBLANK(F262)),"",(E262+F262)-(C262+D262))</f>
        <v/>
      </c>
      <c r="H262" s="30"/>
      <c r="I262" s="31"/>
      <c r="J262" s="32" t="n">
        <f aca="false">IF(N262="SST",0.314473,IF(N262="SLT",0.031243,IF(N262="LST",0.124228,IF(N262="LLT",0.010189,IF(N262="LST-OO",0.074671,IF(N262="LLT-OO",0.011965,IF(N262="LMT-OO",0.013497,IF(N262="HST",7.2954,IF(N262="HLT",0.60795)))))))))</f>
        <v>0</v>
      </c>
      <c r="K262" s="32" t="n">
        <f aca="false">IF(N262="SST",0.260619,IF(N262="SLT",0.02188,IF(N262="LST",0.040676,IF(N262="LLT",0.003372,IF(N262="LST-OO",0.037557,IF(N262="LLT-OO",0.002079,IF(N262="LMT-OO",0.012499,IF(N262="HST",0.004293,IF(N262="HLT",0.0003578)))))))))</f>
        <v>0</v>
      </c>
      <c r="L262" s="29" t="n">
        <f aca="false">IF(N262="SST",0.087,IF(N262="SLT",0.087,IF(N262="LST",0.12,IF(N262="LLT",0.12,IF(N262="LST-OO",0.12,IF(N262="LLT-OO",0.12,IF(N262="LMT-OO",0.12,IF(N262="HST",0.07,IF(N262="HLT",0.07)))))))))</f>
        <v>0</v>
      </c>
      <c r="M262" s="33" t="str">
        <f aca="false">IF(ISBLANK(N262),"",IF(N262="HST",J262+K262*((I262+H262)/2),IF(N262="HLT",J262+K262*((I262+H262)/2),J262+K262*LN((I262+H262)/2))))</f>
        <v/>
      </c>
      <c r="N262" s="31"/>
      <c r="O262" s="31"/>
      <c r="P262" s="34" t="n">
        <f aca="false">IF($H$3="US",IF(LEFT(N262,1)="S",IF(O262&lt;=4000,1,IF(O262&gt;4000,0.79+(6*O262/100000))),IF(LEFT(N262,1)="L",IF(O262&lt;=200,1,IF(O262&gt;200,1.005+(4.5526*O262/100000))),IF(LEFT(N262,1)="H",1))),IF($H$3="SI",IF(LEFT(N262,1)="S",IF(O262&lt;=1219.51,1,IF(O262&gt;1219.51,0.79+(6*(O262*3.28)/100000))),IF(LEFT(N262,1)="L",IF(O262&lt;=60.98,1,IF(O262&gt;60.98,1.005+(4.5526*(O262*3.28)/100000))),IF(LEFT(N262,1)="H",1)))))</f>
        <v>0</v>
      </c>
      <c r="Q262" s="35"/>
      <c r="R262" s="36" t="str">
        <f aca="false">IF(AF262&lt;0,0,IF($AD262=0,"Review",IF($H$3="US",(($H262-$I262-0.066667*($G262))/($G262*$M262)-($L262*$Q262))*$P262,(($H262-$I262-0.066667*($G262))/($G262*$M262)-($L262/8.696*$Q262))*$P262*37)))</f>
        <v>Review</v>
      </c>
      <c r="S262" s="37" t="str">
        <f aca="false">IF(R262="Review","",IF(R262=0,"",(SQRT(SUMSQ((5),(100*1.4/(H262-I262)),(100*IF($E$3="US",0.1,0.1*37)/R262)))/100)*R262))</f>
        <v/>
      </c>
      <c r="T262" s="38" t="str">
        <f aca="false">IF(R262="Review","",IF(R262=0,"",S262/R262))</f>
        <v/>
      </c>
      <c r="U262" s="39" t="n">
        <v>0.1814</v>
      </c>
      <c r="V262" s="40" t="n">
        <v>0.00096</v>
      </c>
      <c r="W262" s="41" t="e">
        <f aca="false">U262*G262</f>
        <v>#VALUE!</v>
      </c>
      <c r="X262" s="41" t="e">
        <f aca="false">EXP(-W262)</f>
        <v>#VALUE!</v>
      </c>
      <c r="Y262" s="41" t="e">
        <f aca="false">1-X262</f>
        <v>#VALUE!</v>
      </c>
      <c r="Z262" s="41" t="e">
        <f aca="false">1-(Y262/W262)</f>
        <v>#VALUE!</v>
      </c>
      <c r="AA262" s="41" t="e">
        <f aca="false">(R262*U262*V262)/Z262</f>
        <v>#VALUE!</v>
      </c>
      <c r="AB262" s="40" t="n">
        <v>0.01887</v>
      </c>
      <c r="AC262" s="42" t="s">
        <v>50</v>
      </c>
      <c r="AD262" s="43" t="b">
        <f aca="false">AND(NOT(ISBLANK(D262)),NOT(ISBLANK(F262)),NOT(ISBLANK(H262)),NOT(ISBLANK(I262)),NOT(ISBLANK(O262)),NOT(ISBLANK(Q262)),Q262&gt;=0,O262&gt;=0,H262&gt;=0,I262&gt;=0,G262&gt;0)</f>
        <v>0</v>
      </c>
      <c r="AE262" s="42" t="s">
        <v>51</v>
      </c>
      <c r="AF262" s="44" t="str">
        <f aca="false">IF($AD262=0,"Review",IF($H$3="US",(($H262-$I262-0.066667*($G262))/($G262*$M262)-($L262*$Q262))*$P262,(($H262-$I262-0.066667*($G262))/($G262*$M262)-($L262/8.696*$Q262))*$P262*37))</f>
        <v>Review</v>
      </c>
      <c r="AG262" s="45" t="str">
        <f aca="false">IF($AD262=0,"Review",IF($H$3="US",AA262/AB262*0.105*37,AA262/AB262))</f>
        <v>Review</v>
      </c>
      <c r="AH262" s="46" t="str">
        <f aca="false">IF($AD262=0,"",IF($H$3="US",AG262/60/60,AG262/24/60/60))</f>
        <v/>
      </c>
      <c r="AI262" s="47" t="str">
        <f aca="false">IF($AD262=0,"",IF($H$3="US",AA262/AB262*37/24/60/60,AA262/AB262/24/60/60))</f>
        <v/>
      </c>
      <c r="AJ262" s="48" t="str">
        <f aca="false">IF(AD262=0,"",IF(AF262=0,"",S262/R262))</f>
        <v/>
      </c>
      <c r="AK262" s="49" t="str">
        <f aca="false">IF(AD262=1,5%,"")</f>
        <v/>
      </c>
      <c r="AL262" s="49" t="str">
        <f aca="false">IF(AD262=1,(100*1.4)/(H262-I262)/100,"")</f>
        <v/>
      </c>
      <c r="AM262" s="49" t="str">
        <f aca="false">IF(AD262=1,IF(G262&gt;0,IF($H$3="US",0.1/AF262,(0.1*37)/AF262),0.1),"")</f>
        <v/>
      </c>
      <c r="AN262" s="49" t="str">
        <f aca="false">IF(AD262=1,SQRT(AK262*AK262+AL262*AL262+AM262*AM262),"")</f>
        <v/>
      </c>
      <c r="AO262" s="55"/>
    </row>
    <row r="263" customFormat="false" ht="19.35" hidden="false" customHeight="false" outlineLevel="0" collapsed="false">
      <c r="A263" s="26"/>
      <c r="B263" s="26"/>
      <c r="C263" s="27"/>
      <c r="D263" s="28"/>
      <c r="E263" s="27"/>
      <c r="F263" s="28"/>
      <c r="G263" s="29" t="str">
        <f aca="false">IF(OR(ISBLANK(C263),ISBLANK(D263),ISBLANK(E263),ISBLANK(F263)),"",(E263+F263)-(C263+D263))</f>
        <v/>
      </c>
      <c r="H263" s="30"/>
      <c r="I263" s="31"/>
      <c r="J263" s="32" t="n">
        <f aca="false">IF(N263="SST",0.314473,IF(N263="SLT",0.031243,IF(N263="LST",0.124228,IF(N263="LLT",0.010189,IF(N263="LST-OO",0.074671,IF(N263="LLT-OO",0.011965,IF(N263="LMT-OO",0.013497,IF(N263="HST",7.2954,IF(N263="HLT",0.60795)))))))))</f>
        <v>0</v>
      </c>
      <c r="K263" s="32" t="n">
        <f aca="false">IF(N263="SST",0.260619,IF(N263="SLT",0.02188,IF(N263="LST",0.040676,IF(N263="LLT",0.003372,IF(N263="LST-OO",0.037557,IF(N263="LLT-OO",0.002079,IF(N263="LMT-OO",0.012499,IF(N263="HST",0.004293,IF(N263="HLT",0.0003578)))))))))</f>
        <v>0</v>
      </c>
      <c r="L263" s="29" t="n">
        <f aca="false">IF(N263="SST",0.087,IF(N263="SLT",0.087,IF(N263="LST",0.12,IF(N263="LLT",0.12,IF(N263="LST-OO",0.12,IF(N263="LLT-OO",0.12,IF(N263="LMT-OO",0.12,IF(N263="HST",0.07,IF(N263="HLT",0.07)))))))))</f>
        <v>0</v>
      </c>
      <c r="M263" s="33" t="str">
        <f aca="false">IF(ISBLANK(N263),"",IF(N263="HST",J263+K263*((I263+H263)/2),IF(N263="HLT",J263+K263*((I263+H263)/2),J263+K263*LN((I263+H263)/2))))</f>
        <v/>
      </c>
      <c r="N263" s="31"/>
      <c r="O263" s="31"/>
      <c r="P263" s="34" t="n">
        <f aca="false">IF($H$3="US",IF(LEFT(N263,1)="S",IF(O263&lt;=4000,1,IF(O263&gt;4000,0.79+(6*O263/100000))),IF(LEFT(N263,1)="L",IF(O263&lt;=200,1,IF(O263&gt;200,1.005+(4.5526*O263/100000))),IF(LEFT(N263,1)="H",1))),IF($H$3="SI",IF(LEFT(N263,1)="S",IF(O263&lt;=1219.51,1,IF(O263&gt;1219.51,0.79+(6*(O263*3.28)/100000))),IF(LEFT(N263,1)="L",IF(O263&lt;=60.98,1,IF(O263&gt;60.98,1.005+(4.5526*(O263*3.28)/100000))),IF(LEFT(N263,1)="H",1)))))</f>
        <v>0</v>
      </c>
      <c r="Q263" s="35"/>
      <c r="R263" s="36" t="str">
        <f aca="false">IF(AF263&lt;0,0,IF($AD263=0,"Review",IF($H$3="US",(($H263-$I263-0.066667*($G263))/($G263*$M263)-($L263*$Q263))*$P263,(($H263-$I263-0.066667*($G263))/($G263*$M263)-($L263/8.696*$Q263))*$P263*37)))</f>
        <v>Review</v>
      </c>
      <c r="S263" s="37" t="str">
        <f aca="false">IF(R263="Review","",IF(R263=0,"",(SQRT(SUMSQ((5),(100*1.4/(H263-I263)),(100*IF($E$3="US",0.1,0.1*37)/R263)))/100)*R263))</f>
        <v/>
      </c>
      <c r="T263" s="38" t="str">
        <f aca="false">IF(R263="Review","",IF(R263=0,"",S263/R263))</f>
        <v/>
      </c>
      <c r="U263" s="39" t="n">
        <v>0.1814</v>
      </c>
      <c r="V263" s="40" t="n">
        <v>0.00096</v>
      </c>
      <c r="W263" s="41" t="e">
        <f aca="false">U263*G263</f>
        <v>#VALUE!</v>
      </c>
      <c r="X263" s="41" t="e">
        <f aca="false">EXP(-W263)</f>
        <v>#VALUE!</v>
      </c>
      <c r="Y263" s="41" t="e">
        <f aca="false">1-X263</f>
        <v>#VALUE!</v>
      </c>
      <c r="Z263" s="41" t="e">
        <f aca="false">1-(Y263/W263)</f>
        <v>#VALUE!</v>
      </c>
      <c r="AA263" s="41" t="e">
        <f aca="false">(R263*U263*V263)/Z263</f>
        <v>#VALUE!</v>
      </c>
      <c r="AB263" s="40" t="n">
        <v>0.01887</v>
      </c>
      <c r="AC263" s="42" t="s">
        <v>50</v>
      </c>
      <c r="AD263" s="43" t="b">
        <f aca="false">AND(NOT(ISBLANK(D263)),NOT(ISBLANK(F263)),NOT(ISBLANK(H263)),NOT(ISBLANK(I263)),NOT(ISBLANK(O263)),NOT(ISBLANK(Q263)),Q263&gt;=0,O263&gt;=0,H263&gt;=0,I263&gt;=0,G263&gt;0)</f>
        <v>0</v>
      </c>
      <c r="AE263" s="42" t="s">
        <v>51</v>
      </c>
      <c r="AF263" s="44" t="str">
        <f aca="false">IF($AD263=0,"Review",IF($H$3="US",(($H263-$I263-0.066667*($G263))/($G263*$M263)-($L263*$Q263))*$P263,(($H263-$I263-0.066667*($G263))/($G263*$M263)-($L263/8.696*$Q263))*$P263*37))</f>
        <v>Review</v>
      </c>
      <c r="AG263" s="45" t="str">
        <f aca="false">IF($AD263=0,"Review",IF($H$3="US",AA263/AB263*0.105*37,AA263/AB263))</f>
        <v>Review</v>
      </c>
      <c r="AH263" s="46" t="str">
        <f aca="false">IF($AD263=0,"",IF($H$3="US",AG263/60/60,AG263/24/60/60))</f>
        <v/>
      </c>
      <c r="AI263" s="47" t="str">
        <f aca="false">IF($AD263=0,"",IF($H$3="US",AA263/AB263*37/24/60/60,AA263/AB263/24/60/60))</f>
        <v/>
      </c>
      <c r="AJ263" s="48" t="str">
        <f aca="false">IF(AD263=0,"",IF(AF263=0,"",S263/R263))</f>
        <v/>
      </c>
      <c r="AK263" s="49" t="str">
        <f aca="false">IF(AD263=1,5%,"")</f>
        <v/>
      </c>
      <c r="AL263" s="49" t="str">
        <f aca="false">IF(AD263=1,(100*1.4)/(H263-I263)/100,"")</f>
        <v/>
      </c>
      <c r="AM263" s="49" t="str">
        <f aca="false">IF(AD263=1,IF(G263&gt;0,IF($H$3="US",0.1/AF263,(0.1*37)/AF263),0.1),"")</f>
        <v/>
      </c>
      <c r="AN263" s="49" t="str">
        <f aca="false">IF(AD263=1,SQRT(AK263*AK263+AL263*AL263+AM263*AM263),"")</f>
        <v/>
      </c>
      <c r="AO263" s="55"/>
    </row>
    <row r="264" customFormat="false" ht="19.35" hidden="false" customHeight="false" outlineLevel="0" collapsed="false">
      <c r="A264" s="26"/>
      <c r="B264" s="26"/>
      <c r="C264" s="27"/>
      <c r="D264" s="28"/>
      <c r="E264" s="27"/>
      <c r="F264" s="28"/>
      <c r="G264" s="29" t="str">
        <f aca="false">IF(OR(ISBLANK(C264),ISBLANK(D264),ISBLANK(E264),ISBLANK(F264)),"",(E264+F264)-(C264+D264))</f>
        <v/>
      </c>
      <c r="H264" s="30"/>
      <c r="I264" s="31"/>
      <c r="J264" s="32" t="n">
        <f aca="false">IF(N264="SST",0.314473,IF(N264="SLT",0.031243,IF(N264="LST",0.124228,IF(N264="LLT",0.010189,IF(N264="LST-OO",0.074671,IF(N264="LLT-OO",0.011965,IF(N264="LMT-OO",0.013497,IF(N264="HST",7.2954,IF(N264="HLT",0.60795)))))))))</f>
        <v>0</v>
      </c>
      <c r="K264" s="32" t="n">
        <f aca="false">IF(N264="SST",0.260619,IF(N264="SLT",0.02188,IF(N264="LST",0.040676,IF(N264="LLT",0.003372,IF(N264="LST-OO",0.037557,IF(N264="LLT-OO",0.002079,IF(N264="LMT-OO",0.012499,IF(N264="HST",0.004293,IF(N264="HLT",0.0003578)))))))))</f>
        <v>0</v>
      </c>
      <c r="L264" s="29" t="n">
        <f aca="false">IF(N264="SST",0.087,IF(N264="SLT",0.087,IF(N264="LST",0.12,IF(N264="LLT",0.12,IF(N264="LST-OO",0.12,IF(N264="LLT-OO",0.12,IF(N264="LMT-OO",0.12,IF(N264="HST",0.07,IF(N264="HLT",0.07)))))))))</f>
        <v>0</v>
      </c>
      <c r="M264" s="33" t="str">
        <f aca="false">IF(ISBLANK(N264),"",IF(N264="HST",J264+K264*((I264+H264)/2),IF(N264="HLT",J264+K264*((I264+H264)/2),J264+K264*LN((I264+H264)/2))))</f>
        <v/>
      </c>
      <c r="N264" s="31"/>
      <c r="O264" s="31"/>
      <c r="P264" s="34" t="n">
        <f aca="false">IF($H$3="US",IF(LEFT(N264,1)="S",IF(O264&lt;=4000,1,IF(O264&gt;4000,0.79+(6*O264/100000))),IF(LEFT(N264,1)="L",IF(O264&lt;=200,1,IF(O264&gt;200,1.005+(4.5526*O264/100000))),IF(LEFT(N264,1)="H",1))),IF($H$3="SI",IF(LEFT(N264,1)="S",IF(O264&lt;=1219.51,1,IF(O264&gt;1219.51,0.79+(6*(O264*3.28)/100000))),IF(LEFT(N264,1)="L",IF(O264&lt;=60.98,1,IF(O264&gt;60.98,1.005+(4.5526*(O264*3.28)/100000))),IF(LEFT(N264,1)="H",1)))))</f>
        <v>0</v>
      </c>
      <c r="Q264" s="35"/>
      <c r="R264" s="36" t="str">
        <f aca="false">IF(AF264&lt;0,0,IF($AD264=0,"Review",IF($H$3="US",(($H264-$I264-0.066667*($G264))/($G264*$M264)-($L264*$Q264))*$P264,(($H264-$I264-0.066667*($G264))/($G264*$M264)-($L264/8.696*$Q264))*$P264*37)))</f>
        <v>Review</v>
      </c>
      <c r="S264" s="37" t="str">
        <f aca="false">IF(R264="Review","",IF(R264=0,"",(SQRT(SUMSQ((5),(100*1.4/(H264-I264)),(100*IF($E$3="US",0.1,0.1*37)/R264)))/100)*R264))</f>
        <v/>
      </c>
      <c r="T264" s="38" t="str">
        <f aca="false">IF(R264="Review","",IF(R264=0,"",S264/R264))</f>
        <v/>
      </c>
      <c r="U264" s="39" t="n">
        <v>0.1814</v>
      </c>
      <c r="V264" s="40" t="n">
        <v>0.00096</v>
      </c>
      <c r="W264" s="41" t="e">
        <f aca="false">U264*G264</f>
        <v>#VALUE!</v>
      </c>
      <c r="X264" s="41" t="e">
        <f aca="false">EXP(-W264)</f>
        <v>#VALUE!</v>
      </c>
      <c r="Y264" s="41" t="e">
        <f aca="false">1-X264</f>
        <v>#VALUE!</v>
      </c>
      <c r="Z264" s="41" t="e">
        <f aca="false">1-(Y264/W264)</f>
        <v>#VALUE!</v>
      </c>
      <c r="AA264" s="41" t="e">
        <f aca="false">(R264*U264*V264)/Z264</f>
        <v>#VALUE!</v>
      </c>
      <c r="AB264" s="40" t="n">
        <v>0.01887</v>
      </c>
      <c r="AC264" s="42" t="s">
        <v>50</v>
      </c>
      <c r="AD264" s="43" t="b">
        <f aca="false">AND(NOT(ISBLANK(D264)),NOT(ISBLANK(F264)),NOT(ISBLANK(H264)),NOT(ISBLANK(I264)),NOT(ISBLANK(O264)),NOT(ISBLANK(Q264)),Q264&gt;=0,O264&gt;=0,H264&gt;=0,I264&gt;=0,G264&gt;0)</f>
        <v>0</v>
      </c>
      <c r="AE264" s="42" t="s">
        <v>51</v>
      </c>
      <c r="AF264" s="44" t="str">
        <f aca="false">IF($AD264=0,"Review",IF($H$3="US",(($H264-$I264-0.066667*($G264))/($G264*$M264)-($L264*$Q264))*$P264,(($H264-$I264-0.066667*($G264))/($G264*$M264)-($L264/8.696*$Q264))*$P264*37))</f>
        <v>Review</v>
      </c>
      <c r="AG264" s="45" t="str">
        <f aca="false">IF($AD264=0,"Review",IF($H$3="US",AA264/AB264*0.105*37,AA264/AB264))</f>
        <v>Review</v>
      </c>
      <c r="AH264" s="46" t="str">
        <f aca="false">IF($AD264=0,"",IF($H$3="US",AG264/60/60,AG264/24/60/60))</f>
        <v/>
      </c>
      <c r="AI264" s="47" t="str">
        <f aca="false">IF($AD264=0,"",IF($H$3="US",AA264/AB264*37/24/60/60,AA264/AB264/24/60/60))</f>
        <v/>
      </c>
      <c r="AJ264" s="48" t="str">
        <f aca="false">IF(AD264=0,"",IF(AF264=0,"",S264/R264))</f>
        <v/>
      </c>
      <c r="AK264" s="49" t="str">
        <f aca="false">IF(AD264=1,5%,"")</f>
        <v/>
      </c>
      <c r="AL264" s="49" t="str">
        <f aca="false">IF(AD264=1,(100*1.4)/(H264-I264)/100,"")</f>
        <v/>
      </c>
      <c r="AM264" s="49" t="str">
        <f aca="false">IF(AD264=1,IF(G264&gt;0,IF($H$3="US",0.1/AF264,(0.1*37)/AF264),0.1),"")</f>
        <v/>
      </c>
      <c r="AN264" s="49" t="str">
        <f aca="false">IF(AD264=1,SQRT(AK264*AK264+AL264*AL264+AM264*AM264),"")</f>
        <v/>
      </c>
      <c r="AO264" s="55"/>
    </row>
    <row r="265" customFormat="false" ht="19.35" hidden="false" customHeight="false" outlineLevel="0" collapsed="false">
      <c r="A265" s="26"/>
      <c r="B265" s="26"/>
      <c r="C265" s="27"/>
      <c r="D265" s="28"/>
      <c r="E265" s="27"/>
      <c r="F265" s="28"/>
      <c r="G265" s="29" t="str">
        <f aca="false">IF(OR(ISBLANK(C265),ISBLANK(D265),ISBLANK(E265),ISBLANK(F265)),"",(E265+F265)-(C265+D265))</f>
        <v/>
      </c>
      <c r="H265" s="30"/>
      <c r="I265" s="31"/>
      <c r="J265" s="32" t="n">
        <f aca="false">IF(N265="SST",0.314473,IF(N265="SLT",0.031243,IF(N265="LST",0.124228,IF(N265="LLT",0.010189,IF(N265="LST-OO",0.074671,IF(N265="LLT-OO",0.011965,IF(N265="LMT-OO",0.013497,IF(N265="HST",7.2954,IF(N265="HLT",0.60795)))))))))</f>
        <v>0</v>
      </c>
      <c r="K265" s="32" t="n">
        <f aca="false">IF(N265="SST",0.260619,IF(N265="SLT",0.02188,IF(N265="LST",0.040676,IF(N265="LLT",0.003372,IF(N265="LST-OO",0.037557,IF(N265="LLT-OO",0.002079,IF(N265="LMT-OO",0.012499,IF(N265="HST",0.004293,IF(N265="HLT",0.0003578)))))))))</f>
        <v>0</v>
      </c>
      <c r="L265" s="29" t="n">
        <f aca="false">IF(N265="SST",0.087,IF(N265="SLT",0.087,IF(N265="LST",0.12,IF(N265="LLT",0.12,IF(N265="LST-OO",0.12,IF(N265="LLT-OO",0.12,IF(N265="LMT-OO",0.12,IF(N265="HST",0.07,IF(N265="HLT",0.07)))))))))</f>
        <v>0</v>
      </c>
      <c r="M265" s="33" t="str">
        <f aca="false">IF(ISBLANK(N265),"",IF(N265="HST",J265+K265*((I265+H265)/2),IF(N265="HLT",J265+K265*((I265+H265)/2),J265+K265*LN((I265+H265)/2))))</f>
        <v/>
      </c>
      <c r="N265" s="31"/>
      <c r="O265" s="31"/>
      <c r="P265" s="34" t="n">
        <f aca="false">IF($H$3="US",IF(LEFT(N265,1)="S",IF(O265&lt;=4000,1,IF(O265&gt;4000,0.79+(6*O265/100000))),IF(LEFT(N265,1)="L",IF(O265&lt;=200,1,IF(O265&gt;200,1.005+(4.5526*O265/100000))),IF(LEFT(N265,1)="H",1))),IF($H$3="SI",IF(LEFT(N265,1)="S",IF(O265&lt;=1219.51,1,IF(O265&gt;1219.51,0.79+(6*(O265*3.28)/100000))),IF(LEFT(N265,1)="L",IF(O265&lt;=60.98,1,IF(O265&gt;60.98,1.005+(4.5526*(O265*3.28)/100000))),IF(LEFT(N265,1)="H",1)))))</f>
        <v>0</v>
      </c>
      <c r="Q265" s="35"/>
      <c r="R265" s="36" t="str">
        <f aca="false">IF(AF265&lt;0,0,IF($AD265=0,"Review",IF($H$3="US",(($H265-$I265-0.066667*($G265))/($G265*$M265)-($L265*$Q265))*$P265,(($H265-$I265-0.066667*($G265))/($G265*$M265)-($L265/8.696*$Q265))*$P265*37)))</f>
        <v>Review</v>
      </c>
      <c r="S265" s="37" t="str">
        <f aca="false">IF(R265="Review","",IF(R265=0,"",(SQRT(SUMSQ((5),(100*1.4/(H265-I265)),(100*IF($E$3="US",0.1,0.1*37)/R265)))/100)*R265))</f>
        <v/>
      </c>
      <c r="T265" s="38" t="str">
        <f aca="false">IF(R265="Review","",IF(R265=0,"",S265/R265))</f>
        <v/>
      </c>
      <c r="U265" s="39" t="n">
        <v>0.1814</v>
      </c>
      <c r="V265" s="40" t="n">
        <v>0.00096</v>
      </c>
      <c r="W265" s="41" t="e">
        <f aca="false">U265*G265</f>
        <v>#VALUE!</v>
      </c>
      <c r="X265" s="41" t="e">
        <f aca="false">EXP(-W265)</f>
        <v>#VALUE!</v>
      </c>
      <c r="Y265" s="41" t="e">
        <f aca="false">1-X265</f>
        <v>#VALUE!</v>
      </c>
      <c r="Z265" s="41" t="e">
        <f aca="false">1-(Y265/W265)</f>
        <v>#VALUE!</v>
      </c>
      <c r="AA265" s="41" t="e">
        <f aca="false">(R265*U265*V265)/Z265</f>
        <v>#VALUE!</v>
      </c>
      <c r="AB265" s="40" t="n">
        <v>0.01887</v>
      </c>
      <c r="AC265" s="42" t="s">
        <v>50</v>
      </c>
      <c r="AD265" s="43" t="b">
        <f aca="false">AND(NOT(ISBLANK(D265)),NOT(ISBLANK(F265)),NOT(ISBLANK(H265)),NOT(ISBLANK(I265)),NOT(ISBLANK(O265)),NOT(ISBLANK(Q265)),Q265&gt;=0,O265&gt;=0,H265&gt;=0,I265&gt;=0,G265&gt;0)</f>
        <v>0</v>
      </c>
      <c r="AE265" s="42" t="s">
        <v>51</v>
      </c>
      <c r="AF265" s="44" t="str">
        <f aca="false">IF($AD265=0,"Review",IF($H$3="US",(($H265-$I265-0.066667*($G265))/($G265*$M265)-($L265*$Q265))*$P265,(($H265-$I265-0.066667*($G265))/($G265*$M265)-($L265/8.696*$Q265))*$P265*37))</f>
        <v>Review</v>
      </c>
      <c r="AG265" s="45" t="str">
        <f aca="false">IF($AD265=0,"Review",IF($H$3="US",AA265/AB265*0.105*37,AA265/AB265))</f>
        <v>Review</v>
      </c>
      <c r="AH265" s="46" t="str">
        <f aca="false">IF($AD265=0,"",IF($H$3="US",AG265/60/60,AG265/24/60/60))</f>
        <v/>
      </c>
      <c r="AI265" s="47" t="str">
        <f aca="false">IF($AD265=0,"",IF($H$3="US",AA265/AB265*37/24/60/60,AA265/AB265/24/60/60))</f>
        <v/>
      </c>
      <c r="AJ265" s="48" t="str">
        <f aca="false">IF(AD265=0,"",IF(AF265=0,"",S265/R265))</f>
        <v/>
      </c>
      <c r="AK265" s="49" t="str">
        <f aca="false">IF(AD265=1,5%,"")</f>
        <v/>
      </c>
      <c r="AL265" s="49" t="str">
        <f aca="false">IF(AD265=1,(100*1.4)/(H265-I265)/100,"")</f>
        <v/>
      </c>
      <c r="AM265" s="49" t="str">
        <f aca="false">IF(AD265=1,IF(G265&gt;0,IF($H$3="US",0.1/AF265,(0.1*37)/AF265),0.1),"")</f>
        <v/>
      </c>
      <c r="AN265" s="49" t="str">
        <f aca="false">IF(AD265=1,SQRT(AK265*AK265+AL265*AL265+AM265*AM265),"")</f>
        <v/>
      </c>
      <c r="AO265" s="55"/>
    </row>
    <row r="266" customFormat="false" ht="19.35" hidden="false" customHeight="false" outlineLevel="0" collapsed="false">
      <c r="A266" s="26"/>
      <c r="B266" s="26"/>
      <c r="C266" s="27"/>
      <c r="D266" s="28"/>
      <c r="E266" s="27"/>
      <c r="F266" s="28"/>
      <c r="G266" s="29" t="str">
        <f aca="false">IF(OR(ISBLANK(C266),ISBLANK(D266),ISBLANK(E266),ISBLANK(F266)),"",(E266+F266)-(C266+D266))</f>
        <v/>
      </c>
      <c r="H266" s="30"/>
      <c r="I266" s="31"/>
      <c r="J266" s="32" t="n">
        <f aca="false">IF(N266="SST",0.314473,IF(N266="SLT",0.031243,IF(N266="LST",0.124228,IF(N266="LLT",0.010189,IF(N266="LST-OO",0.074671,IF(N266="LLT-OO",0.011965,IF(N266="LMT-OO",0.013497,IF(N266="HST",7.2954,IF(N266="HLT",0.60795)))))))))</f>
        <v>0</v>
      </c>
      <c r="K266" s="32" t="n">
        <f aca="false">IF(N266="SST",0.260619,IF(N266="SLT",0.02188,IF(N266="LST",0.040676,IF(N266="LLT",0.003372,IF(N266="LST-OO",0.037557,IF(N266="LLT-OO",0.002079,IF(N266="LMT-OO",0.012499,IF(N266="HST",0.004293,IF(N266="HLT",0.0003578)))))))))</f>
        <v>0</v>
      </c>
      <c r="L266" s="29" t="n">
        <f aca="false">IF(N266="SST",0.087,IF(N266="SLT",0.087,IF(N266="LST",0.12,IF(N266="LLT",0.12,IF(N266="LST-OO",0.12,IF(N266="LLT-OO",0.12,IF(N266="LMT-OO",0.12,IF(N266="HST",0.07,IF(N266="HLT",0.07)))))))))</f>
        <v>0</v>
      </c>
      <c r="M266" s="33" t="str">
        <f aca="false">IF(ISBLANK(N266),"",IF(N266="HST",J266+K266*((I266+H266)/2),IF(N266="HLT",J266+K266*((I266+H266)/2),J266+K266*LN((I266+H266)/2))))</f>
        <v/>
      </c>
      <c r="N266" s="31"/>
      <c r="O266" s="31"/>
      <c r="P266" s="34" t="n">
        <f aca="false">IF($H$3="US",IF(LEFT(N266,1)="S",IF(O266&lt;=4000,1,IF(O266&gt;4000,0.79+(6*O266/100000))),IF(LEFT(N266,1)="L",IF(O266&lt;=200,1,IF(O266&gt;200,1.005+(4.5526*O266/100000))),IF(LEFT(N266,1)="H",1))),IF($H$3="SI",IF(LEFT(N266,1)="S",IF(O266&lt;=1219.51,1,IF(O266&gt;1219.51,0.79+(6*(O266*3.28)/100000))),IF(LEFT(N266,1)="L",IF(O266&lt;=60.98,1,IF(O266&gt;60.98,1.005+(4.5526*(O266*3.28)/100000))),IF(LEFT(N266,1)="H",1)))))</f>
        <v>0</v>
      </c>
      <c r="Q266" s="35"/>
      <c r="R266" s="36" t="str">
        <f aca="false">IF(AF266&lt;0,0,IF($AD266=0,"Review",IF($H$3="US",(($H266-$I266-0.066667*($G266))/($G266*$M266)-($L266*$Q266))*$P266,(($H266-$I266-0.066667*($G266))/($G266*$M266)-($L266/8.696*$Q266))*$P266*37)))</f>
        <v>Review</v>
      </c>
      <c r="S266" s="37" t="str">
        <f aca="false">IF(R266="Review","",IF(R266=0,"",(SQRT(SUMSQ((5),(100*1.4/(H266-I266)),(100*IF($E$3="US",0.1,0.1*37)/R266)))/100)*R266))</f>
        <v/>
      </c>
      <c r="T266" s="38" t="str">
        <f aca="false">IF(R266="Review","",IF(R266=0,"",S266/R266))</f>
        <v/>
      </c>
      <c r="U266" s="39" t="n">
        <v>0.1814</v>
      </c>
      <c r="V266" s="40" t="n">
        <v>0.00096</v>
      </c>
      <c r="W266" s="41" t="e">
        <f aca="false">U266*G266</f>
        <v>#VALUE!</v>
      </c>
      <c r="X266" s="41" t="e">
        <f aca="false">EXP(-W266)</f>
        <v>#VALUE!</v>
      </c>
      <c r="Y266" s="41" t="e">
        <f aca="false">1-X266</f>
        <v>#VALUE!</v>
      </c>
      <c r="Z266" s="41" t="e">
        <f aca="false">1-(Y266/W266)</f>
        <v>#VALUE!</v>
      </c>
      <c r="AA266" s="41" t="e">
        <f aca="false">(R266*U266*V266)/Z266</f>
        <v>#VALUE!</v>
      </c>
      <c r="AB266" s="40" t="n">
        <v>0.01887</v>
      </c>
      <c r="AC266" s="42" t="s">
        <v>50</v>
      </c>
      <c r="AD266" s="43" t="b">
        <f aca="false">AND(NOT(ISBLANK(D266)),NOT(ISBLANK(F266)),NOT(ISBLANK(H266)),NOT(ISBLANK(I266)),NOT(ISBLANK(O266)),NOT(ISBLANK(Q266)),Q266&gt;=0,O266&gt;=0,H266&gt;=0,I266&gt;=0,G266&gt;0)</f>
        <v>0</v>
      </c>
      <c r="AE266" s="42" t="s">
        <v>51</v>
      </c>
      <c r="AF266" s="44" t="str">
        <f aca="false">IF($AD266=0,"Review",IF($H$3="US",(($H266-$I266-0.066667*($G266))/($G266*$M266)-($L266*$Q266))*$P266,(($H266-$I266-0.066667*($G266))/($G266*$M266)-($L266/8.696*$Q266))*$P266*37))</f>
        <v>Review</v>
      </c>
      <c r="AG266" s="45" t="str">
        <f aca="false">IF($AD266=0,"Review",IF($H$3="US",AA266/AB266*0.105*37,AA266/AB266))</f>
        <v>Review</v>
      </c>
      <c r="AH266" s="46" t="str">
        <f aca="false">IF($AD266=0,"",IF($H$3="US",AG266/60/60,AG266/24/60/60))</f>
        <v/>
      </c>
      <c r="AI266" s="47" t="str">
        <f aca="false">IF($AD266=0,"",IF($H$3="US",AA266/AB266*37/24/60/60,AA266/AB266/24/60/60))</f>
        <v/>
      </c>
      <c r="AJ266" s="48" t="str">
        <f aca="false">IF(AD266=0,"",IF(AF266=0,"",S266/R266))</f>
        <v/>
      </c>
      <c r="AK266" s="49" t="str">
        <f aca="false">IF(AD266=1,5%,"")</f>
        <v/>
      </c>
      <c r="AL266" s="49" t="str">
        <f aca="false">IF(AD266=1,(100*1.4)/(H266-I266)/100,"")</f>
        <v/>
      </c>
      <c r="AM266" s="49" t="str">
        <f aca="false">IF(AD266=1,IF(G266&gt;0,IF($H$3="US",0.1/AF266,(0.1*37)/AF266),0.1),"")</f>
        <v/>
      </c>
      <c r="AN266" s="49" t="str">
        <f aca="false">IF(AD266=1,SQRT(AK266*AK266+AL266*AL266+AM266*AM266),"")</f>
        <v/>
      </c>
      <c r="AO266" s="55"/>
    </row>
    <row r="267" customFormat="false" ht="19.35" hidden="false" customHeight="false" outlineLevel="0" collapsed="false">
      <c r="A267" s="26"/>
      <c r="B267" s="26"/>
      <c r="C267" s="27"/>
      <c r="D267" s="28"/>
      <c r="E267" s="27"/>
      <c r="F267" s="28"/>
      <c r="G267" s="29" t="str">
        <f aca="false">IF(OR(ISBLANK(C267),ISBLANK(D267),ISBLANK(E267),ISBLANK(F267)),"",(E267+F267)-(C267+D267))</f>
        <v/>
      </c>
      <c r="H267" s="30"/>
      <c r="I267" s="31"/>
      <c r="J267" s="32" t="n">
        <f aca="false">IF(N267="SST",0.314473,IF(N267="SLT",0.031243,IF(N267="LST",0.124228,IF(N267="LLT",0.010189,IF(N267="LST-OO",0.074671,IF(N267="LLT-OO",0.011965,IF(N267="LMT-OO",0.013497,IF(N267="HST",7.2954,IF(N267="HLT",0.60795)))))))))</f>
        <v>0</v>
      </c>
      <c r="K267" s="32" t="n">
        <f aca="false">IF(N267="SST",0.260619,IF(N267="SLT",0.02188,IF(N267="LST",0.040676,IF(N267="LLT",0.003372,IF(N267="LST-OO",0.037557,IF(N267="LLT-OO",0.002079,IF(N267="LMT-OO",0.012499,IF(N267="HST",0.004293,IF(N267="HLT",0.0003578)))))))))</f>
        <v>0</v>
      </c>
      <c r="L267" s="29" t="n">
        <f aca="false">IF(N267="SST",0.087,IF(N267="SLT",0.087,IF(N267="LST",0.12,IF(N267="LLT",0.12,IF(N267="LST-OO",0.12,IF(N267="LLT-OO",0.12,IF(N267="LMT-OO",0.12,IF(N267="HST",0.07,IF(N267="HLT",0.07)))))))))</f>
        <v>0</v>
      </c>
      <c r="M267" s="33" t="str">
        <f aca="false">IF(ISBLANK(N267),"",IF(N267="HST",J267+K267*((I267+H267)/2),IF(N267="HLT",J267+K267*((I267+H267)/2),J267+K267*LN((I267+H267)/2))))</f>
        <v/>
      </c>
      <c r="N267" s="31"/>
      <c r="O267" s="31"/>
      <c r="P267" s="34" t="n">
        <f aca="false">IF($H$3="US",IF(LEFT(N267,1)="S",IF(O267&lt;=4000,1,IF(O267&gt;4000,0.79+(6*O267/100000))),IF(LEFT(N267,1)="L",IF(O267&lt;=200,1,IF(O267&gt;200,1.005+(4.5526*O267/100000))),IF(LEFT(N267,1)="H",1))),IF($H$3="SI",IF(LEFT(N267,1)="S",IF(O267&lt;=1219.51,1,IF(O267&gt;1219.51,0.79+(6*(O267*3.28)/100000))),IF(LEFT(N267,1)="L",IF(O267&lt;=60.98,1,IF(O267&gt;60.98,1.005+(4.5526*(O267*3.28)/100000))),IF(LEFT(N267,1)="H",1)))))</f>
        <v>0</v>
      </c>
      <c r="Q267" s="35"/>
      <c r="R267" s="36" t="str">
        <f aca="false">IF(AF267&lt;0,0,IF($AD267=0,"Review",IF($H$3="US",(($H267-$I267-0.066667*($G267))/($G267*$M267)-($L267*$Q267))*$P267,(($H267-$I267-0.066667*($G267))/($G267*$M267)-($L267/8.696*$Q267))*$P267*37)))</f>
        <v>Review</v>
      </c>
      <c r="S267" s="37" t="str">
        <f aca="false">IF(R267="Review","",IF(R267=0,"",(SQRT(SUMSQ((5),(100*1.4/(H267-I267)),(100*IF($E$3="US",0.1,0.1*37)/R267)))/100)*R267))</f>
        <v/>
      </c>
      <c r="T267" s="38" t="str">
        <f aca="false">IF(R267="Review","",IF(R267=0,"",S267/R267))</f>
        <v/>
      </c>
      <c r="U267" s="39" t="n">
        <v>0.1814</v>
      </c>
      <c r="V267" s="40" t="n">
        <v>0.00096</v>
      </c>
      <c r="W267" s="41" t="e">
        <f aca="false">U267*G267</f>
        <v>#VALUE!</v>
      </c>
      <c r="X267" s="41" t="e">
        <f aca="false">EXP(-W267)</f>
        <v>#VALUE!</v>
      </c>
      <c r="Y267" s="41" t="e">
        <f aca="false">1-X267</f>
        <v>#VALUE!</v>
      </c>
      <c r="Z267" s="41" t="e">
        <f aca="false">1-(Y267/W267)</f>
        <v>#VALUE!</v>
      </c>
      <c r="AA267" s="41" t="e">
        <f aca="false">(R267*U267*V267)/Z267</f>
        <v>#VALUE!</v>
      </c>
      <c r="AB267" s="40" t="n">
        <v>0.01887</v>
      </c>
      <c r="AC267" s="42" t="s">
        <v>50</v>
      </c>
      <c r="AD267" s="43" t="b">
        <f aca="false">AND(NOT(ISBLANK(D267)),NOT(ISBLANK(F267)),NOT(ISBLANK(H267)),NOT(ISBLANK(I267)),NOT(ISBLANK(O267)),NOT(ISBLANK(Q267)),Q267&gt;=0,O267&gt;=0,H267&gt;=0,I267&gt;=0,G267&gt;0)</f>
        <v>0</v>
      </c>
      <c r="AE267" s="42" t="s">
        <v>51</v>
      </c>
      <c r="AF267" s="44" t="str">
        <f aca="false">IF($AD267=0,"Review",IF($H$3="US",(($H267-$I267-0.066667*($G267))/($G267*$M267)-($L267*$Q267))*$P267,(($H267-$I267-0.066667*($G267))/($G267*$M267)-($L267/8.696*$Q267))*$P267*37))</f>
        <v>Review</v>
      </c>
      <c r="AG267" s="45" t="str">
        <f aca="false">IF($AD267=0,"Review",IF($H$3="US",AA267/AB267*0.105*37,AA267/AB267))</f>
        <v>Review</v>
      </c>
      <c r="AH267" s="46" t="str">
        <f aca="false">IF($AD267=0,"",IF($H$3="US",AG267/60/60,AG267/24/60/60))</f>
        <v/>
      </c>
      <c r="AI267" s="47" t="str">
        <f aca="false">IF($AD267=0,"",IF($H$3="US",AA267/AB267*37/24/60/60,AA267/AB267/24/60/60))</f>
        <v/>
      </c>
      <c r="AJ267" s="48" t="str">
        <f aca="false">IF(AD267=0,"",IF(AF267=0,"",S267/R267))</f>
        <v/>
      </c>
      <c r="AK267" s="49" t="str">
        <f aca="false">IF(AD267=1,5%,"")</f>
        <v/>
      </c>
      <c r="AL267" s="49" t="str">
        <f aca="false">IF(AD267=1,(100*1.4)/(H267-I267)/100,"")</f>
        <v/>
      </c>
      <c r="AM267" s="49" t="str">
        <f aca="false">IF(AD267=1,IF(G267&gt;0,IF($H$3="US",0.1/AF267,(0.1*37)/AF267),0.1),"")</f>
        <v/>
      </c>
      <c r="AN267" s="49" t="str">
        <f aca="false">IF(AD267=1,SQRT(AK267*AK267+AL267*AL267+AM267*AM267),"")</f>
        <v/>
      </c>
      <c r="AO267" s="55"/>
    </row>
    <row r="268" customFormat="false" ht="19.35" hidden="false" customHeight="false" outlineLevel="0" collapsed="false">
      <c r="A268" s="26"/>
      <c r="B268" s="26"/>
      <c r="C268" s="27"/>
      <c r="D268" s="28"/>
      <c r="E268" s="27"/>
      <c r="F268" s="28"/>
      <c r="G268" s="29" t="str">
        <f aca="false">IF(OR(ISBLANK(C268),ISBLANK(D268),ISBLANK(E268),ISBLANK(F268)),"",(E268+F268)-(C268+D268))</f>
        <v/>
      </c>
      <c r="H268" s="30"/>
      <c r="I268" s="31"/>
      <c r="J268" s="32" t="n">
        <f aca="false">IF(N268="SST",0.314473,IF(N268="SLT",0.031243,IF(N268="LST",0.124228,IF(N268="LLT",0.010189,IF(N268="LST-OO",0.074671,IF(N268="LLT-OO",0.011965,IF(N268="LMT-OO",0.013497,IF(N268="HST",7.2954,IF(N268="HLT",0.60795)))))))))</f>
        <v>0</v>
      </c>
      <c r="K268" s="32" t="n">
        <f aca="false">IF(N268="SST",0.260619,IF(N268="SLT",0.02188,IF(N268="LST",0.040676,IF(N268="LLT",0.003372,IF(N268="LST-OO",0.037557,IF(N268="LLT-OO",0.002079,IF(N268="LMT-OO",0.012499,IF(N268="HST",0.004293,IF(N268="HLT",0.0003578)))))))))</f>
        <v>0</v>
      </c>
      <c r="L268" s="29" t="n">
        <f aca="false">IF(N268="SST",0.087,IF(N268="SLT",0.087,IF(N268="LST",0.12,IF(N268="LLT",0.12,IF(N268="LST-OO",0.12,IF(N268="LLT-OO",0.12,IF(N268="LMT-OO",0.12,IF(N268="HST",0.07,IF(N268="HLT",0.07)))))))))</f>
        <v>0</v>
      </c>
      <c r="M268" s="33" t="str">
        <f aca="false">IF(ISBLANK(N268),"",IF(N268="HST",J268+K268*((I268+H268)/2),IF(N268="HLT",J268+K268*((I268+H268)/2),J268+K268*LN((I268+H268)/2))))</f>
        <v/>
      </c>
      <c r="N268" s="31"/>
      <c r="O268" s="31"/>
      <c r="P268" s="34" t="n">
        <f aca="false">IF($H$3="US",IF(LEFT(N268,1)="S",IF(O268&lt;=4000,1,IF(O268&gt;4000,0.79+(6*O268/100000))),IF(LEFT(N268,1)="L",IF(O268&lt;=200,1,IF(O268&gt;200,1.005+(4.5526*O268/100000))),IF(LEFT(N268,1)="H",1))),IF($H$3="SI",IF(LEFT(N268,1)="S",IF(O268&lt;=1219.51,1,IF(O268&gt;1219.51,0.79+(6*(O268*3.28)/100000))),IF(LEFT(N268,1)="L",IF(O268&lt;=60.98,1,IF(O268&gt;60.98,1.005+(4.5526*(O268*3.28)/100000))),IF(LEFT(N268,1)="H",1)))))</f>
        <v>0</v>
      </c>
      <c r="Q268" s="35"/>
      <c r="R268" s="36" t="str">
        <f aca="false">IF(AF268&lt;0,0,IF($AD268=0,"Review",IF($H$3="US",(($H268-$I268-0.066667*($G268))/($G268*$M268)-($L268*$Q268))*$P268,(($H268-$I268-0.066667*($G268))/($G268*$M268)-($L268/8.696*$Q268))*$P268*37)))</f>
        <v>Review</v>
      </c>
      <c r="S268" s="37" t="str">
        <f aca="false">IF(R268="Review","",IF(R268=0,"",(SQRT(SUMSQ((5),(100*1.4/(H268-I268)),(100*IF($E$3="US",0.1,0.1*37)/R268)))/100)*R268))</f>
        <v/>
      </c>
      <c r="T268" s="38" t="str">
        <f aca="false">IF(R268="Review","",IF(R268=0,"",S268/R268))</f>
        <v/>
      </c>
      <c r="U268" s="39" t="n">
        <v>0.1814</v>
      </c>
      <c r="V268" s="40" t="n">
        <v>0.00096</v>
      </c>
      <c r="W268" s="41" t="e">
        <f aca="false">U268*G268</f>
        <v>#VALUE!</v>
      </c>
      <c r="X268" s="41" t="e">
        <f aca="false">EXP(-W268)</f>
        <v>#VALUE!</v>
      </c>
      <c r="Y268" s="41" t="e">
        <f aca="false">1-X268</f>
        <v>#VALUE!</v>
      </c>
      <c r="Z268" s="41" t="e">
        <f aca="false">1-(Y268/W268)</f>
        <v>#VALUE!</v>
      </c>
      <c r="AA268" s="41" t="e">
        <f aca="false">(R268*U268*V268)/Z268</f>
        <v>#VALUE!</v>
      </c>
      <c r="AB268" s="40" t="n">
        <v>0.01887</v>
      </c>
      <c r="AC268" s="42" t="s">
        <v>50</v>
      </c>
      <c r="AD268" s="43" t="b">
        <f aca="false">AND(NOT(ISBLANK(D268)),NOT(ISBLANK(F268)),NOT(ISBLANK(H268)),NOT(ISBLANK(I268)),NOT(ISBLANK(O268)),NOT(ISBLANK(Q268)),Q268&gt;=0,O268&gt;=0,H268&gt;=0,I268&gt;=0,G268&gt;0)</f>
        <v>0</v>
      </c>
      <c r="AE268" s="42" t="s">
        <v>51</v>
      </c>
      <c r="AF268" s="44" t="str">
        <f aca="false">IF($AD268=0,"Review",IF($H$3="US",(($H268-$I268-0.066667*($G268))/($G268*$M268)-($L268*$Q268))*$P268,(($H268-$I268-0.066667*($G268))/($G268*$M268)-($L268/8.696*$Q268))*$P268*37))</f>
        <v>Review</v>
      </c>
      <c r="AG268" s="45" t="str">
        <f aca="false">IF($AD268=0,"Review",IF($H$3="US",AA268/AB268*0.105*37,AA268/AB268))</f>
        <v>Review</v>
      </c>
      <c r="AH268" s="46" t="str">
        <f aca="false">IF($AD268=0,"",IF($H$3="US",AG268/60/60,AG268/24/60/60))</f>
        <v/>
      </c>
      <c r="AI268" s="47" t="str">
        <f aca="false">IF($AD268=0,"",IF($H$3="US",AA268/AB268*37/24/60/60,AA268/AB268/24/60/60))</f>
        <v/>
      </c>
      <c r="AJ268" s="48" t="str">
        <f aca="false">IF(AD268=0,"",IF(AF268=0,"",S268/R268))</f>
        <v/>
      </c>
      <c r="AK268" s="49" t="str">
        <f aca="false">IF(AD268=1,5%,"")</f>
        <v/>
      </c>
      <c r="AL268" s="49" t="str">
        <f aca="false">IF(AD268=1,(100*1.4)/(H268-I268)/100,"")</f>
        <v/>
      </c>
      <c r="AM268" s="49" t="str">
        <f aca="false">IF(AD268=1,IF(G268&gt;0,IF($H$3="US",0.1/AF268,(0.1*37)/AF268),0.1),"")</f>
        <v/>
      </c>
      <c r="AN268" s="49" t="str">
        <f aca="false">IF(AD268=1,SQRT(AK268*AK268+AL268*AL268+AM268*AM268),"")</f>
        <v/>
      </c>
      <c r="AO268" s="55"/>
    </row>
    <row r="269" customFormat="false" ht="19.35" hidden="false" customHeight="false" outlineLevel="0" collapsed="false">
      <c r="A269" s="26"/>
      <c r="B269" s="26"/>
      <c r="C269" s="27"/>
      <c r="D269" s="28"/>
      <c r="E269" s="27"/>
      <c r="F269" s="28"/>
      <c r="G269" s="29" t="str">
        <f aca="false">IF(OR(ISBLANK(C269),ISBLANK(D269),ISBLANK(E269),ISBLANK(F269)),"",(E269+F269)-(C269+D269))</f>
        <v/>
      </c>
      <c r="H269" s="30"/>
      <c r="I269" s="31"/>
      <c r="J269" s="32" t="n">
        <f aca="false">IF(N269="SST",0.314473,IF(N269="SLT",0.031243,IF(N269="LST",0.124228,IF(N269="LLT",0.010189,IF(N269="LST-OO",0.074671,IF(N269="LLT-OO",0.011965,IF(N269="LMT-OO",0.013497,IF(N269="HST",7.2954,IF(N269="HLT",0.60795)))))))))</f>
        <v>0</v>
      </c>
      <c r="K269" s="32" t="n">
        <f aca="false">IF(N269="SST",0.260619,IF(N269="SLT",0.02188,IF(N269="LST",0.040676,IF(N269="LLT",0.003372,IF(N269="LST-OO",0.037557,IF(N269="LLT-OO",0.002079,IF(N269="LMT-OO",0.012499,IF(N269="HST",0.004293,IF(N269="HLT",0.0003578)))))))))</f>
        <v>0</v>
      </c>
      <c r="L269" s="29" t="n">
        <f aca="false">IF(N269="SST",0.087,IF(N269="SLT",0.087,IF(N269="LST",0.12,IF(N269="LLT",0.12,IF(N269="LST-OO",0.12,IF(N269="LLT-OO",0.12,IF(N269="LMT-OO",0.12,IF(N269="HST",0.07,IF(N269="HLT",0.07)))))))))</f>
        <v>0</v>
      </c>
      <c r="M269" s="33" t="str">
        <f aca="false">IF(ISBLANK(N269),"",IF(N269="HST",J269+K269*((I269+H269)/2),IF(N269="HLT",J269+K269*((I269+H269)/2),J269+K269*LN((I269+H269)/2))))</f>
        <v/>
      </c>
      <c r="N269" s="31"/>
      <c r="O269" s="31"/>
      <c r="P269" s="34" t="n">
        <f aca="false">IF($H$3="US",IF(LEFT(N269,1)="S",IF(O269&lt;=4000,1,IF(O269&gt;4000,0.79+(6*O269/100000))),IF(LEFT(N269,1)="L",IF(O269&lt;=200,1,IF(O269&gt;200,1.005+(4.5526*O269/100000))),IF(LEFT(N269,1)="H",1))),IF($H$3="SI",IF(LEFT(N269,1)="S",IF(O269&lt;=1219.51,1,IF(O269&gt;1219.51,0.79+(6*(O269*3.28)/100000))),IF(LEFT(N269,1)="L",IF(O269&lt;=60.98,1,IF(O269&gt;60.98,1.005+(4.5526*(O269*3.28)/100000))),IF(LEFT(N269,1)="H",1)))))</f>
        <v>0</v>
      </c>
      <c r="Q269" s="35"/>
      <c r="R269" s="36" t="str">
        <f aca="false">IF(AF269&lt;0,0,IF($AD269=0,"Review",IF($H$3="US",(($H269-$I269-0.066667*($G269))/($G269*$M269)-($L269*$Q269))*$P269,(($H269-$I269-0.066667*($G269))/($G269*$M269)-($L269/8.696*$Q269))*$P269*37)))</f>
        <v>Review</v>
      </c>
      <c r="S269" s="37" t="str">
        <f aca="false">IF(R269="Review","",IF(R269=0,"",(SQRT(SUMSQ((5),(100*1.4/(H269-I269)),(100*IF($E$3="US",0.1,0.1*37)/R269)))/100)*R269))</f>
        <v/>
      </c>
      <c r="T269" s="38" t="str">
        <f aca="false">IF(R269="Review","",IF(R269=0,"",S269/R269))</f>
        <v/>
      </c>
      <c r="U269" s="39" t="n">
        <v>0.1814</v>
      </c>
      <c r="V269" s="40" t="n">
        <v>0.00096</v>
      </c>
      <c r="W269" s="41" t="e">
        <f aca="false">U269*G269</f>
        <v>#VALUE!</v>
      </c>
      <c r="X269" s="41" t="e">
        <f aca="false">EXP(-W269)</f>
        <v>#VALUE!</v>
      </c>
      <c r="Y269" s="41" t="e">
        <f aca="false">1-X269</f>
        <v>#VALUE!</v>
      </c>
      <c r="Z269" s="41" t="e">
        <f aca="false">1-(Y269/W269)</f>
        <v>#VALUE!</v>
      </c>
      <c r="AA269" s="41" t="e">
        <f aca="false">(R269*U269*V269)/Z269</f>
        <v>#VALUE!</v>
      </c>
      <c r="AB269" s="40" t="n">
        <v>0.01887</v>
      </c>
      <c r="AC269" s="42" t="s">
        <v>50</v>
      </c>
      <c r="AD269" s="43" t="b">
        <f aca="false">AND(NOT(ISBLANK(D269)),NOT(ISBLANK(F269)),NOT(ISBLANK(H269)),NOT(ISBLANK(I269)),NOT(ISBLANK(O269)),NOT(ISBLANK(Q269)),Q269&gt;=0,O269&gt;=0,H269&gt;=0,I269&gt;=0,G269&gt;0)</f>
        <v>0</v>
      </c>
      <c r="AE269" s="42" t="s">
        <v>51</v>
      </c>
      <c r="AF269" s="44" t="str">
        <f aca="false">IF($AD269=0,"Review",IF($H$3="US",(($H269-$I269-0.066667*($G269))/($G269*$M269)-($L269*$Q269))*$P269,(($H269-$I269-0.066667*($G269))/($G269*$M269)-($L269/8.696*$Q269))*$P269*37))</f>
        <v>Review</v>
      </c>
      <c r="AG269" s="45" t="str">
        <f aca="false">IF($AD269=0,"Review",IF($H$3="US",AA269/AB269*0.105*37,AA269/AB269))</f>
        <v>Review</v>
      </c>
      <c r="AH269" s="46" t="str">
        <f aca="false">IF($AD269=0,"",IF($H$3="US",AG269/60/60,AG269/24/60/60))</f>
        <v/>
      </c>
      <c r="AI269" s="47" t="str">
        <f aca="false">IF($AD269=0,"",IF($H$3="US",AA269/AB269*37/24/60/60,AA269/AB269/24/60/60))</f>
        <v/>
      </c>
      <c r="AJ269" s="48" t="str">
        <f aca="false">IF(AD269=0,"",IF(AF269=0,"",S269/R269))</f>
        <v/>
      </c>
      <c r="AK269" s="49" t="str">
        <f aca="false">IF(AD269=1,5%,"")</f>
        <v/>
      </c>
      <c r="AL269" s="49" t="str">
        <f aca="false">IF(AD269=1,(100*1.4)/(H269-I269)/100,"")</f>
        <v/>
      </c>
      <c r="AM269" s="49" t="str">
        <f aca="false">IF(AD269=1,IF(G269&gt;0,IF($H$3="US",0.1/AF269,(0.1*37)/AF269),0.1),"")</f>
        <v/>
      </c>
      <c r="AN269" s="49" t="str">
        <f aca="false">IF(AD269=1,SQRT(AK269*AK269+AL269*AL269+AM269*AM269),"")</f>
        <v/>
      </c>
      <c r="AO269" s="55"/>
    </row>
    <row r="270" customFormat="false" ht="19.35" hidden="false" customHeight="false" outlineLevel="0" collapsed="false">
      <c r="A270" s="26"/>
      <c r="B270" s="26"/>
      <c r="C270" s="27"/>
      <c r="D270" s="28"/>
      <c r="E270" s="27"/>
      <c r="F270" s="28"/>
      <c r="G270" s="29" t="str">
        <f aca="false">IF(OR(ISBLANK(C270),ISBLANK(D270),ISBLANK(E270),ISBLANK(F270)),"",(E270+F270)-(C270+D270))</f>
        <v/>
      </c>
      <c r="H270" s="30"/>
      <c r="I270" s="31"/>
      <c r="J270" s="32" t="n">
        <f aca="false">IF(N270="SST",0.314473,IF(N270="SLT",0.031243,IF(N270="LST",0.124228,IF(N270="LLT",0.010189,IF(N270="LST-OO",0.074671,IF(N270="LLT-OO",0.011965,IF(N270="LMT-OO",0.013497,IF(N270="HST",7.2954,IF(N270="HLT",0.60795)))))))))</f>
        <v>0</v>
      </c>
      <c r="K270" s="32" t="n">
        <f aca="false">IF(N270="SST",0.260619,IF(N270="SLT",0.02188,IF(N270="LST",0.040676,IF(N270="LLT",0.003372,IF(N270="LST-OO",0.037557,IF(N270="LLT-OO",0.002079,IF(N270="LMT-OO",0.012499,IF(N270="HST",0.004293,IF(N270="HLT",0.0003578)))))))))</f>
        <v>0</v>
      </c>
      <c r="L270" s="29" t="n">
        <f aca="false">IF(N270="SST",0.087,IF(N270="SLT",0.087,IF(N270="LST",0.12,IF(N270="LLT",0.12,IF(N270="LST-OO",0.12,IF(N270="LLT-OO",0.12,IF(N270="LMT-OO",0.12,IF(N270="HST",0.07,IF(N270="HLT",0.07)))))))))</f>
        <v>0</v>
      </c>
      <c r="M270" s="33" t="str">
        <f aca="false">IF(ISBLANK(N270),"",IF(N270="HST",J270+K270*((I270+H270)/2),IF(N270="HLT",J270+K270*((I270+H270)/2),J270+K270*LN((I270+H270)/2))))</f>
        <v/>
      </c>
      <c r="N270" s="31"/>
      <c r="O270" s="31"/>
      <c r="P270" s="34" t="n">
        <f aca="false">IF($H$3="US",IF(LEFT(N270,1)="S",IF(O270&lt;=4000,1,IF(O270&gt;4000,0.79+(6*O270/100000))),IF(LEFT(N270,1)="L",IF(O270&lt;=200,1,IF(O270&gt;200,1.005+(4.5526*O270/100000))),IF(LEFT(N270,1)="H",1))),IF($H$3="SI",IF(LEFT(N270,1)="S",IF(O270&lt;=1219.51,1,IF(O270&gt;1219.51,0.79+(6*(O270*3.28)/100000))),IF(LEFT(N270,1)="L",IF(O270&lt;=60.98,1,IF(O270&gt;60.98,1.005+(4.5526*(O270*3.28)/100000))),IF(LEFT(N270,1)="H",1)))))</f>
        <v>0</v>
      </c>
      <c r="Q270" s="35"/>
      <c r="R270" s="36" t="str">
        <f aca="false">IF(AF270&lt;0,0,IF($AD270=0,"Review",IF($H$3="US",(($H270-$I270-0.066667*($G270))/($G270*$M270)-($L270*$Q270))*$P270,(($H270-$I270-0.066667*($G270))/($G270*$M270)-($L270/8.696*$Q270))*$P270*37)))</f>
        <v>Review</v>
      </c>
      <c r="S270" s="37" t="str">
        <f aca="false">IF(R270="Review","",IF(R270=0,"",(SQRT(SUMSQ((5),(100*1.4/(H270-I270)),(100*IF($E$3="US",0.1,0.1*37)/R270)))/100)*R270))</f>
        <v/>
      </c>
      <c r="T270" s="38" t="str">
        <f aca="false">IF(R270="Review","",IF(R270=0,"",S270/R270))</f>
        <v/>
      </c>
      <c r="U270" s="39" t="n">
        <v>0.1814</v>
      </c>
      <c r="V270" s="40" t="n">
        <v>0.00096</v>
      </c>
      <c r="W270" s="41" t="e">
        <f aca="false">U270*G270</f>
        <v>#VALUE!</v>
      </c>
      <c r="X270" s="41" t="e">
        <f aca="false">EXP(-W270)</f>
        <v>#VALUE!</v>
      </c>
      <c r="Y270" s="41" t="e">
        <f aca="false">1-X270</f>
        <v>#VALUE!</v>
      </c>
      <c r="Z270" s="41" t="e">
        <f aca="false">1-(Y270/W270)</f>
        <v>#VALUE!</v>
      </c>
      <c r="AA270" s="41" t="e">
        <f aca="false">(R270*U270*V270)/Z270</f>
        <v>#VALUE!</v>
      </c>
      <c r="AB270" s="40" t="n">
        <v>0.01887</v>
      </c>
      <c r="AC270" s="42" t="s">
        <v>50</v>
      </c>
      <c r="AD270" s="43" t="b">
        <f aca="false">AND(NOT(ISBLANK(D270)),NOT(ISBLANK(F270)),NOT(ISBLANK(H270)),NOT(ISBLANK(I270)),NOT(ISBLANK(O270)),NOT(ISBLANK(Q270)),Q270&gt;=0,O270&gt;=0,H270&gt;=0,I270&gt;=0,G270&gt;0)</f>
        <v>0</v>
      </c>
      <c r="AE270" s="42" t="s">
        <v>51</v>
      </c>
      <c r="AF270" s="44" t="str">
        <f aca="false">IF($AD270=0,"Review",IF($H$3="US",(($H270-$I270-0.066667*($G270))/($G270*$M270)-($L270*$Q270))*$P270,(($H270-$I270-0.066667*($G270))/($G270*$M270)-($L270/8.696*$Q270))*$P270*37))</f>
        <v>Review</v>
      </c>
      <c r="AG270" s="45" t="str">
        <f aca="false">IF($AD270=0,"Review",IF($H$3="US",AA270/AB270*0.105*37,AA270/AB270))</f>
        <v>Review</v>
      </c>
      <c r="AH270" s="46" t="str">
        <f aca="false">IF($AD270=0,"",IF($H$3="US",AG270/60/60,AG270/24/60/60))</f>
        <v/>
      </c>
      <c r="AI270" s="47" t="str">
        <f aca="false">IF($AD270=0,"",IF($H$3="US",AA270/AB270*37/24/60/60,AA270/AB270/24/60/60))</f>
        <v/>
      </c>
      <c r="AJ270" s="48" t="str">
        <f aca="false">IF(AD270=0,"",IF(AF270=0,"",S270/R270))</f>
        <v/>
      </c>
      <c r="AK270" s="49" t="str">
        <f aca="false">IF(AD270=1,5%,"")</f>
        <v/>
      </c>
      <c r="AL270" s="49" t="str">
        <f aca="false">IF(AD270=1,(100*1.4)/(H270-I270)/100,"")</f>
        <v/>
      </c>
      <c r="AM270" s="49" t="str">
        <f aca="false">IF(AD270=1,IF(G270&gt;0,IF($H$3="US",0.1/AF270,(0.1*37)/AF270),0.1),"")</f>
        <v/>
      </c>
      <c r="AN270" s="49" t="str">
        <f aca="false">IF(AD270=1,SQRT(AK270*AK270+AL270*AL270+AM270*AM270),"")</f>
        <v/>
      </c>
      <c r="AO270" s="55"/>
    </row>
    <row r="271" customFormat="false" ht="19.35" hidden="false" customHeight="false" outlineLevel="0" collapsed="false">
      <c r="A271" s="26"/>
      <c r="B271" s="26"/>
      <c r="C271" s="27"/>
      <c r="D271" s="28"/>
      <c r="E271" s="27"/>
      <c r="F271" s="28"/>
      <c r="G271" s="29" t="str">
        <f aca="false">IF(OR(ISBLANK(C271),ISBLANK(D271),ISBLANK(E271),ISBLANK(F271)),"",(E271+F271)-(C271+D271))</f>
        <v/>
      </c>
      <c r="H271" s="30"/>
      <c r="I271" s="31"/>
      <c r="J271" s="32" t="n">
        <f aca="false">IF(N271="SST",0.314473,IF(N271="SLT",0.031243,IF(N271="LST",0.124228,IF(N271="LLT",0.010189,IF(N271="LST-OO",0.074671,IF(N271="LLT-OO",0.011965,IF(N271="LMT-OO",0.013497,IF(N271="HST",7.2954,IF(N271="HLT",0.60795)))))))))</f>
        <v>0</v>
      </c>
      <c r="K271" s="32" t="n">
        <f aca="false">IF(N271="SST",0.260619,IF(N271="SLT",0.02188,IF(N271="LST",0.040676,IF(N271="LLT",0.003372,IF(N271="LST-OO",0.037557,IF(N271="LLT-OO",0.002079,IF(N271="LMT-OO",0.012499,IF(N271="HST",0.004293,IF(N271="HLT",0.0003578)))))))))</f>
        <v>0</v>
      </c>
      <c r="L271" s="29" t="n">
        <f aca="false">IF(N271="SST",0.087,IF(N271="SLT",0.087,IF(N271="LST",0.12,IF(N271="LLT",0.12,IF(N271="LST-OO",0.12,IF(N271="LLT-OO",0.12,IF(N271="LMT-OO",0.12,IF(N271="HST",0.07,IF(N271="HLT",0.07)))))))))</f>
        <v>0</v>
      </c>
      <c r="M271" s="33" t="str">
        <f aca="false">IF(ISBLANK(N271),"",IF(N271="HST",J271+K271*((I271+H271)/2),IF(N271="HLT",J271+K271*((I271+H271)/2),J271+K271*LN((I271+H271)/2))))</f>
        <v/>
      </c>
      <c r="N271" s="31"/>
      <c r="O271" s="31"/>
      <c r="P271" s="34" t="n">
        <f aca="false">IF($H$3="US",IF(LEFT(N271,1)="S",IF(O271&lt;=4000,1,IF(O271&gt;4000,0.79+(6*O271/100000))),IF(LEFT(N271,1)="L",IF(O271&lt;=200,1,IF(O271&gt;200,1.005+(4.5526*O271/100000))),IF(LEFT(N271,1)="H",1))),IF($H$3="SI",IF(LEFT(N271,1)="S",IF(O271&lt;=1219.51,1,IF(O271&gt;1219.51,0.79+(6*(O271*3.28)/100000))),IF(LEFT(N271,1)="L",IF(O271&lt;=60.98,1,IF(O271&gt;60.98,1.005+(4.5526*(O271*3.28)/100000))),IF(LEFT(N271,1)="H",1)))))</f>
        <v>0</v>
      </c>
      <c r="Q271" s="35"/>
      <c r="R271" s="36" t="str">
        <f aca="false">IF(AF271&lt;0,0,IF($AD271=0,"Review",IF($H$3="US",(($H271-$I271-0.066667*($G271))/($G271*$M271)-($L271*$Q271))*$P271,(($H271-$I271-0.066667*($G271))/($G271*$M271)-($L271/8.696*$Q271))*$P271*37)))</f>
        <v>Review</v>
      </c>
      <c r="S271" s="37" t="str">
        <f aca="false">IF(R271="Review","",IF(R271=0,"",(SQRT(SUMSQ((5),(100*1.4/(H271-I271)),(100*IF($E$3="US",0.1,0.1*37)/R271)))/100)*R271))</f>
        <v/>
      </c>
      <c r="T271" s="38" t="str">
        <f aca="false">IF(R271="Review","",IF(R271=0,"",S271/R271))</f>
        <v/>
      </c>
      <c r="U271" s="39" t="n">
        <v>0.1814</v>
      </c>
      <c r="V271" s="40" t="n">
        <v>0.00096</v>
      </c>
      <c r="W271" s="41" t="e">
        <f aca="false">U271*G271</f>
        <v>#VALUE!</v>
      </c>
      <c r="X271" s="41" t="e">
        <f aca="false">EXP(-W271)</f>
        <v>#VALUE!</v>
      </c>
      <c r="Y271" s="41" t="e">
        <f aca="false">1-X271</f>
        <v>#VALUE!</v>
      </c>
      <c r="Z271" s="41" t="e">
        <f aca="false">1-(Y271/W271)</f>
        <v>#VALUE!</v>
      </c>
      <c r="AA271" s="41" t="e">
        <f aca="false">(R271*U271*V271)/Z271</f>
        <v>#VALUE!</v>
      </c>
      <c r="AB271" s="40" t="n">
        <v>0.01887</v>
      </c>
      <c r="AC271" s="42" t="s">
        <v>50</v>
      </c>
      <c r="AD271" s="43" t="b">
        <f aca="false">AND(NOT(ISBLANK(D271)),NOT(ISBLANK(F271)),NOT(ISBLANK(H271)),NOT(ISBLANK(I271)),NOT(ISBLANK(O271)),NOT(ISBLANK(Q271)),Q271&gt;=0,O271&gt;=0,H271&gt;=0,I271&gt;=0,G271&gt;0)</f>
        <v>0</v>
      </c>
      <c r="AE271" s="42" t="s">
        <v>51</v>
      </c>
      <c r="AF271" s="44" t="str">
        <f aca="false">IF($AD271=0,"Review",IF($H$3="US",(($H271-$I271-0.066667*($G271))/($G271*$M271)-($L271*$Q271))*$P271,(($H271-$I271-0.066667*($G271))/($G271*$M271)-($L271/8.696*$Q271))*$P271*37))</f>
        <v>Review</v>
      </c>
      <c r="AG271" s="45" t="str">
        <f aca="false">IF($AD271=0,"Review",IF($H$3="US",AA271/AB271*0.105*37,AA271/AB271))</f>
        <v>Review</v>
      </c>
      <c r="AH271" s="46" t="str">
        <f aca="false">IF($AD271=0,"",IF($H$3="US",AG271/60/60,AG271/24/60/60))</f>
        <v/>
      </c>
      <c r="AI271" s="47" t="str">
        <f aca="false">IF($AD271=0,"",IF($H$3="US",AA271/AB271*37/24/60/60,AA271/AB271/24/60/60))</f>
        <v/>
      </c>
      <c r="AJ271" s="48" t="str">
        <f aca="false">IF(AD271=0,"",IF(AF271=0,"",S271/R271))</f>
        <v/>
      </c>
      <c r="AK271" s="49" t="str">
        <f aca="false">IF(AD271=1,5%,"")</f>
        <v/>
      </c>
      <c r="AL271" s="49" t="str">
        <f aca="false">IF(AD271=1,(100*1.4)/(H271-I271)/100,"")</f>
        <v/>
      </c>
      <c r="AM271" s="49" t="str">
        <f aca="false">IF(AD271=1,IF(G271&gt;0,IF($H$3="US",0.1/AF271,(0.1*37)/AF271),0.1),"")</f>
        <v/>
      </c>
      <c r="AN271" s="49" t="str">
        <f aca="false">IF(AD271=1,SQRT(AK271*AK271+AL271*AL271+AM271*AM271),"")</f>
        <v/>
      </c>
      <c r="AO271" s="55"/>
    </row>
    <row r="272" customFormat="false" ht="19.35" hidden="false" customHeight="false" outlineLevel="0" collapsed="false">
      <c r="A272" s="26"/>
      <c r="B272" s="26"/>
      <c r="C272" s="27"/>
      <c r="D272" s="28"/>
      <c r="E272" s="27"/>
      <c r="F272" s="28"/>
      <c r="G272" s="29" t="str">
        <f aca="false">IF(OR(ISBLANK(C272),ISBLANK(D272),ISBLANK(E272),ISBLANK(F272)),"",(E272+F272)-(C272+D272))</f>
        <v/>
      </c>
      <c r="H272" s="30"/>
      <c r="I272" s="31"/>
      <c r="J272" s="32" t="n">
        <f aca="false">IF(N272="SST",0.314473,IF(N272="SLT",0.031243,IF(N272="LST",0.124228,IF(N272="LLT",0.010189,IF(N272="LST-OO",0.074671,IF(N272="LLT-OO",0.011965,IF(N272="LMT-OO",0.013497,IF(N272="HST",7.2954,IF(N272="HLT",0.60795)))))))))</f>
        <v>0</v>
      </c>
      <c r="K272" s="32" t="n">
        <f aca="false">IF(N272="SST",0.260619,IF(N272="SLT",0.02188,IF(N272="LST",0.040676,IF(N272="LLT",0.003372,IF(N272="LST-OO",0.037557,IF(N272="LLT-OO",0.002079,IF(N272="LMT-OO",0.012499,IF(N272="HST",0.004293,IF(N272="HLT",0.0003578)))))))))</f>
        <v>0</v>
      </c>
      <c r="L272" s="29" t="n">
        <f aca="false">IF(N272="SST",0.087,IF(N272="SLT",0.087,IF(N272="LST",0.12,IF(N272="LLT",0.12,IF(N272="LST-OO",0.12,IF(N272="LLT-OO",0.12,IF(N272="LMT-OO",0.12,IF(N272="HST",0.07,IF(N272="HLT",0.07)))))))))</f>
        <v>0</v>
      </c>
      <c r="M272" s="33" t="str">
        <f aca="false">IF(ISBLANK(N272),"",IF(N272="HST",J272+K272*((I272+H272)/2),IF(N272="HLT",J272+K272*((I272+H272)/2),J272+K272*LN((I272+H272)/2))))</f>
        <v/>
      </c>
      <c r="N272" s="31"/>
      <c r="O272" s="31"/>
      <c r="P272" s="34" t="n">
        <f aca="false">IF($H$3="US",IF(LEFT(N272,1)="S",IF(O272&lt;=4000,1,IF(O272&gt;4000,0.79+(6*O272/100000))),IF(LEFT(N272,1)="L",IF(O272&lt;=200,1,IF(O272&gt;200,1.005+(4.5526*O272/100000))),IF(LEFT(N272,1)="H",1))),IF($H$3="SI",IF(LEFT(N272,1)="S",IF(O272&lt;=1219.51,1,IF(O272&gt;1219.51,0.79+(6*(O272*3.28)/100000))),IF(LEFT(N272,1)="L",IF(O272&lt;=60.98,1,IF(O272&gt;60.98,1.005+(4.5526*(O272*3.28)/100000))),IF(LEFT(N272,1)="H",1)))))</f>
        <v>0</v>
      </c>
      <c r="Q272" s="35"/>
      <c r="R272" s="36" t="str">
        <f aca="false">IF(AF272&lt;0,0,IF($AD272=0,"Review",IF($H$3="US",(($H272-$I272-0.066667*($G272))/($G272*$M272)-($L272*$Q272))*$P272,(($H272-$I272-0.066667*($G272))/($G272*$M272)-($L272/8.696*$Q272))*$P272*37)))</f>
        <v>Review</v>
      </c>
      <c r="S272" s="37" t="str">
        <f aca="false">IF(R272="Review","",IF(R272=0,"",(SQRT(SUMSQ((5),(100*1.4/(H272-I272)),(100*IF($E$3="US",0.1,0.1*37)/R272)))/100)*R272))</f>
        <v/>
      </c>
      <c r="T272" s="38" t="str">
        <f aca="false">IF(R272="Review","",IF(R272=0,"",S272/R272))</f>
        <v/>
      </c>
      <c r="U272" s="39" t="n">
        <v>0.1814</v>
      </c>
      <c r="V272" s="40" t="n">
        <v>0.00096</v>
      </c>
      <c r="W272" s="41" t="e">
        <f aca="false">U272*G272</f>
        <v>#VALUE!</v>
      </c>
      <c r="X272" s="41" t="e">
        <f aca="false">EXP(-W272)</f>
        <v>#VALUE!</v>
      </c>
      <c r="Y272" s="41" t="e">
        <f aca="false">1-X272</f>
        <v>#VALUE!</v>
      </c>
      <c r="Z272" s="41" t="e">
        <f aca="false">1-(Y272/W272)</f>
        <v>#VALUE!</v>
      </c>
      <c r="AA272" s="41" t="e">
        <f aca="false">(R272*U272*V272)/Z272</f>
        <v>#VALUE!</v>
      </c>
      <c r="AB272" s="40" t="n">
        <v>0.01887</v>
      </c>
      <c r="AC272" s="42" t="s">
        <v>50</v>
      </c>
      <c r="AD272" s="43" t="b">
        <f aca="false">AND(NOT(ISBLANK(D272)),NOT(ISBLANK(F272)),NOT(ISBLANK(H272)),NOT(ISBLANK(I272)),NOT(ISBLANK(O272)),NOT(ISBLANK(Q272)),Q272&gt;=0,O272&gt;=0,H272&gt;=0,I272&gt;=0,G272&gt;0)</f>
        <v>0</v>
      </c>
      <c r="AE272" s="42" t="s">
        <v>51</v>
      </c>
      <c r="AF272" s="44" t="str">
        <f aca="false">IF($AD272=0,"Review",IF($H$3="US",(($H272-$I272-0.066667*($G272))/($G272*$M272)-($L272*$Q272))*$P272,(($H272-$I272-0.066667*($G272))/($G272*$M272)-($L272/8.696*$Q272))*$P272*37))</f>
        <v>Review</v>
      </c>
      <c r="AG272" s="45" t="str">
        <f aca="false">IF($AD272=0,"Review",IF($H$3="US",AA272/AB272*0.105*37,AA272/AB272))</f>
        <v>Review</v>
      </c>
      <c r="AH272" s="46" t="str">
        <f aca="false">IF($AD272=0,"",IF($H$3="US",AG272/60/60,AG272/24/60/60))</f>
        <v/>
      </c>
      <c r="AI272" s="47" t="str">
        <f aca="false">IF($AD272=0,"",IF($H$3="US",AA272/AB272*37/24/60/60,AA272/AB272/24/60/60))</f>
        <v/>
      </c>
      <c r="AJ272" s="48" t="str">
        <f aca="false">IF(AD272=0,"",IF(AF272=0,"",S272/R272))</f>
        <v/>
      </c>
      <c r="AK272" s="49" t="str">
        <f aca="false">IF(AD272=1,5%,"")</f>
        <v/>
      </c>
      <c r="AL272" s="49" t="str">
        <f aca="false">IF(AD272=1,(100*1.4)/(H272-I272)/100,"")</f>
        <v/>
      </c>
      <c r="AM272" s="49" t="str">
        <f aca="false">IF(AD272=1,IF(G272&gt;0,IF($H$3="US",0.1/AF272,(0.1*37)/AF272),0.1),"")</f>
        <v/>
      </c>
      <c r="AN272" s="49" t="str">
        <f aca="false">IF(AD272=1,SQRT(AK272*AK272+AL272*AL272+AM272*AM272),"")</f>
        <v/>
      </c>
      <c r="AO272" s="55"/>
    </row>
    <row r="273" customFormat="false" ht="19.35" hidden="false" customHeight="false" outlineLevel="0" collapsed="false">
      <c r="A273" s="26"/>
      <c r="B273" s="26"/>
      <c r="C273" s="27"/>
      <c r="D273" s="28"/>
      <c r="E273" s="27"/>
      <c r="F273" s="28"/>
      <c r="G273" s="29" t="str">
        <f aca="false">IF(OR(ISBLANK(C273),ISBLANK(D273),ISBLANK(E273),ISBLANK(F273)),"",(E273+F273)-(C273+D273))</f>
        <v/>
      </c>
      <c r="H273" s="30"/>
      <c r="I273" s="31"/>
      <c r="J273" s="32" t="n">
        <f aca="false">IF(N273="SST",0.314473,IF(N273="SLT",0.031243,IF(N273="LST",0.124228,IF(N273="LLT",0.010189,IF(N273="LST-OO",0.074671,IF(N273="LLT-OO",0.011965,IF(N273="LMT-OO",0.013497,IF(N273="HST",7.2954,IF(N273="HLT",0.60795)))))))))</f>
        <v>0</v>
      </c>
      <c r="K273" s="32" t="n">
        <f aca="false">IF(N273="SST",0.260619,IF(N273="SLT",0.02188,IF(N273="LST",0.040676,IF(N273="LLT",0.003372,IF(N273="LST-OO",0.037557,IF(N273="LLT-OO",0.002079,IF(N273="LMT-OO",0.012499,IF(N273="HST",0.004293,IF(N273="HLT",0.0003578)))))))))</f>
        <v>0</v>
      </c>
      <c r="L273" s="29" t="n">
        <f aca="false">IF(N273="SST",0.087,IF(N273="SLT",0.087,IF(N273="LST",0.12,IF(N273="LLT",0.12,IF(N273="LST-OO",0.12,IF(N273="LLT-OO",0.12,IF(N273="LMT-OO",0.12,IF(N273="HST",0.07,IF(N273="HLT",0.07)))))))))</f>
        <v>0</v>
      </c>
      <c r="M273" s="33" t="str">
        <f aca="false">IF(ISBLANK(N273),"",IF(N273="HST",J273+K273*((I273+H273)/2),IF(N273="HLT",J273+K273*((I273+H273)/2),J273+K273*LN((I273+H273)/2))))</f>
        <v/>
      </c>
      <c r="N273" s="31"/>
      <c r="O273" s="31"/>
      <c r="P273" s="34" t="n">
        <f aca="false">IF($H$3="US",IF(LEFT(N273,1)="S",IF(O273&lt;=4000,1,IF(O273&gt;4000,0.79+(6*O273/100000))),IF(LEFT(N273,1)="L",IF(O273&lt;=200,1,IF(O273&gt;200,1.005+(4.5526*O273/100000))),IF(LEFT(N273,1)="H",1))),IF($H$3="SI",IF(LEFT(N273,1)="S",IF(O273&lt;=1219.51,1,IF(O273&gt;1219.51,0.79+(6*(O273*3.28)/100000))),IF(LEFT(N273,1)="L",IF(O273&lt;=60.98,1,IF(O273&gt;60.98,1.005+(4.5526*(O273*3.28)/100000))),IF(LEFT(N273,1)="H",1)))))</f>
        <v>0</v>
      </c>
      <c r="Q273" s="35"/>
      <c r="R273" s="36" t="str">
        <f aca="false">IF(AF273&lt;0,0,IF($AD273=0,"Review",IF($H$3="US",(($H273-$I273-0.066667*($G273))/($G273*$M273)-($L273*$Q273))*$P273,(($H273-$I273-0.066667*($G273))/($G273*$M273)-($L273/8.696*$Q273))*$P273*37)))</f>
        <v>Review</v>
      </c>
      <c r="S273" s="37" t="str">
        <f aca="false">IF(R273="Review","",IF(R273=0,"",(SQRT(SUMSQ((5),(100*1.4/(H273-I273)),(100*IF($E$3="US",0.1,0.1*37)/R273)))/100)*R273))</f>
        <v/>
      </c>
      <c r="T273" s="38" t="str">
        <f aca="false">IF(R273="Review","",IF(R273=0,"",S273/R273))</f>
        <v/>
      </c>
      <c r="U273" s="39" t="n">
        <v>0.1814</v>
      </c>
      <c r="V273" s="40" t="n">
        <v>0.00096</v>
      </c>
      <c r="W273" s="41" t="e">
        <f aca="false">U273*G273</f>
        <v>#VALUE!</v>
      </c>
      <c r="X273" s="41" t="e">
        <f aca="false">EXP(-W273)</f>
        <v>#VALUE!</v>
      </c>
      <c r="Y273" s="41" t="e">
        <f aca="false">1-X273</f>
        <v>#VALUE!</v>
      </c>
      <c r="Z273" s="41" t="e">
        <f aca="false">1-(Y273/W273)</f>
        <v>#VALUE!</v>
      </c>
      <c r="AA273" s="41" t="e">
        <f aca="false">(R273*U273*V273)/Z273</f>
        <v>#VALUE!</v>
      </c>
      <c r="AB273" s="40" t="n">
        <v>0.01887</v>
      </c>
      <c r="AC273" s="42" t="s">
        <v>50</v>
      </c>
      <c r="AD273" s="43" t="b">
        <f aca="false">AND(NOT(ISBLANK(D273)),NOT(ISBLANK(F273)),NOT(ISBLANK(H273)),NOT(ISBLANK(I273)),NOT(ISBLANK(O273)),NOT(ISBLANK(Q273)),Q273&gt;=0,O273&gt;=0,H273&gt;=0,I273&gt;=0,G273&gt;0)</f>
        <v>0</v>
      </c>
      <c r="AE273" s="42" t="s">
        <v>51</v>
      </c>
      <c r="AF273" s="44" t="str">
        <f aca="false">IF($AD273=0,"Review",IF($H$3="US",(($H273-$I273-0.066667*($G273))/($G273*$M273)-($L273*$Q273))*$P273,(($H273-$I273-0.066667*($G273))/($G273*$M273)-($L273/8.696*$Q273))*$P273*37))</f>
        <v>Review</v>
      </c>
      <c r="AG273" s="45" t="str">
        <f aca="false">IF($AD273=0,"Review",IF($H$3="US",AA273/AB273*0.105*37,AA273/AB273))</f>
        <v>Review</v>
      </c>
      <c r="AH273" s="46" t="str">
        <f aca="false">IF($AD273=0,"",IF($H$3="US",AG273/60/60,AG273/24/60/60))</f>
        <v/>
      </c>
      <c r="AI273" s="47" t="str">
        <f aca="false">IF($AD273=0,"",IF($H$3="US",AA273/AB273*37/24/60/60,AA273/AB273/24/60/60))</f>
        <v/>
      </c>
      <c r="AJ273" s="48" t="str">
        <f aca="false">IF(AD273=0,"",IF(AF273=0,"",S273/R273))</f>
        <v/>
      </c>
      <c r="AK273" s="49" t="str">
        <f aca="false">IF(AD273=1,5%,"")</f>
        <v/>
      </c>
      <c r="AL273" s="49" t="str">
        <f aca="false">IF(AD273=1,(100*1.4)/(H273-I273)/100,"")</f>
        <v/>
      </c>
      <c r="AM273" s="49" t="str">
        <f aca="false">IF(AD273=1,IF(G273&gt;0,IF($H$3="US",0.1/AF273,(0.1*37)/AF273),0.1),"")</f>
        <v/>
      </c>
      <c r="AN273" s="49" t="str">
        <f aca="false">IF(AD273=1,SQRT(AK273*AK273+AL273*AL273+AM273*AM273),"")</f>
        <v/>
      </c>
      <c r="AO273" s="55"/>
    </row>
    <row r="274" customFormat="false" ht="19.35" hidden="false" customHeight="false" outlineLevel="0" collapsed="false">
      <c r="A274" s="26"/>
      <c r="B274" s="26"/>
      <c r="C274" s="27"/>
      <c r="D274" s="28"/>
      <c r="E274" s="27"/>
      <c r="F274" s="28"/>
      <c r="G274" s="29" t="str">
        <f aca="false">IF(OR(ISBLANK(C274),ISBLANK(D274),ISBLANK(E274),ISBLANK(F274)),"",(E274+F274)-(C274+D274))</f>
        <v/>
      </c>
      <c r="H274" s="30"/>
      <c r="I274" s="31"/>
      <c r="J274" s="32" t="n">
        <f aca="false">IF(N274="SST",0.314473,IF(N274="SLT",0.031243,IF(N274="LST",0.124228,IF(N274="LLT",0.010189,IF(N274="LST-OO",0.074671,IF(N274="LLT-OO",0.011965,IF(N274="LMT-OO",0.013497,IF(N274="HST",7.2954,IF(N274="HLT",0.60795)))))))))</f>
        <v>0</v>
      </c>
      <c r="K274" s="32" t="n">
        <f aca="false">IF(N274="SST",0.260619,IF(N274="SLT",0.02188,IF(N274="LST",0.040676,IF(N274="LLT",0.003372,IF(N274="LST-OO",0.037557,IF(N274="LLT-OO",0.002079,IF(N274="LMT-OO",0.012499,IF(N274="HST",0.004293,IF(N274="HLT",0.0003578)))))))))</f>
        <v>0</v>
      </c>
      <c r="L274" s="29" t="n">
        <f aca="false">IF(N274="SST",0.087,IF(N274="SLT",0.087,IF(N274="LST",0.12,IF(N274="LLT",0.12,IF(N274="LST-OO",0.12,IF(N274="LLT-OO",0.12,IF(N274="LMT-OO",0.12,IF(N274="HST",0.07,IF(N274="HLT",0.07)))))))))</f>
        <v>0</v>
      </c>
      <c r="M274" s="33" t="str">
        <f aca="false">IF(ISBLANK(N274),"",IF(N274="HST",J274+K274*((I274+H274)/2),IF(N274="HLT",J274+K274*((I274+H274)/2),J274+K274*LN((I274+H274)/2))))</f>
        <v/>
      </c>
      <c r="N274" s="31"/>
      <c r="O274" s="31"/>
      <c r="P274" s="34" t="n">
        <f aca="false">IF($H$3="US",IF(LEFT(N274,1)="S",IF(O274&lt;=4000,1,IF(O274&gt;4000,0.79+(6*O274/100000))),IF(LEFT(N274,1)="L",IF(O274&lt;=200,1,IF(O274&gt;200,1.005+(4.5526*O274/100000))),IF(LEFT(N274,1)="H",1))),IF($H$3="SI",IF(LEFT(N274,1)="S",IF(O274&lt;=1219.51,1,IF(O274&gt;1219.51,0.79+(6*(O274*3.28)/100000))),IF(LEFT(N274,1)="L",IF(O274&lt;=60.98,1,IF(O274&gt;60.98,1.005+(4.5526*(O274*3.28)/100000))),IF(LEFT(N274,1)="H",1)))))</f>
        <v>0</v>
      </c>
      <c r="Q274" s="35"/>
      <c r="R274" s="36" t="str">
        <f aca="false">IF(AF274&lt;0,0,IF($AD274=0,"Review",IF($H$3="US",(($H274-$I274-0.066667*($G274))/($G274*$M274)-($L274*$Q274))*$P274,(($H274-$I274-0.066667*($G274))/($G274*$M274)-($L274/8.696*$Q274))*$P274*37)))</f>
        <v>Review</v>
      </c>
      <c r="S274" s="37" t="str">
        <f aca="false">IF(R274="Review","",IF(R274=0,"",(SQRT(SUMSQ((5),(100*1.4/(H274-I274)),(100*IF($E$3="US",0.1,0.1*37)/R274)))/100)*R274))</f>
        <v/>
      </c>
      <c r="T274" s="38" t="str">
        <f aca="false">IF(R274="Review","",IF(R274=0,"",S274/R274))</f>
        <v/>
      </c>
      <c r="U274" s="39" t="n">
        <v>0.1814</v>
      </c>
      <c r="V274" s="40" t="n">
        <v>0.00096</v>
      </c>
      <c r="W274" s="41" t="e">
        <f aca="false">U274*G274</f>
        <v>#VALUE!</v>
      </c>
      <c r="X274" s="41" t="e">
        <f aca="false">EXP(-W274)</f>
        <v>#VALUE!</v>
      </c>
      <c r="Y274" s="41" t="e">
        <f aca="false">1-X274</f>
        <v>#VALUE!</v>
      </c>
      <c r="Z274" s="41" t="e">
        <f aca="false">1-(Y274/W274)</f>
        <v>#VALUE!</v>
      </c>
      <c r="AA274" s="41" t="e">
        <f aca="false">(R274*U274*V274)/Z274</f>
        <v>#VALUE!</v>
      </c>
      <c r="AB274" s="40" t="n">
        <v>0.01887</v>
      </c>
      <c r="AC274" s="42" t="s">
        <v>50</v>
      </c>
      <c r="AD274" s="43" t="b">
        <f aca="false">AND(NOT(ISBLANK(D274)),NOT(ISBLANK(F274)),NOT(ISBLANK(H274)),NOT(ISBLANK(I274)),NOT(ISBLANK(O274)),NOT(ISBLANK(Q274)),Q274&gt;=0,O274&gt;=0,H274&gt;=0,I274&gt;=0,G274&gt;0)</f>
        <v>0</v>
      </c>
      <c r="AE274" s="42" t="s">
        <v>51</v>
      </c>
      <c r="AF274" s="44" t="str">
        <f aca="false">IF($AD274=0,"Review",IF($H$3="US",(($H274-$I274-0.066667*($G274))/($G274*$M274)-($L274*$Q274))*$P274,(($H274-$I274-0.066667*($G274))/($G274*$M274)-($L274/8.696*$Q274))*$P274*37))</f>
        <v>Review</v>
      </c>
      <c r="AG274" s="45" t="str">
        <f aca="false">IF($AD274=0,"Review",IF($H$3="US",AA274/AB274*0.105*37,AA274/AB274))</f>
        <v>Review</v>
      </c>
      <c r="AH274" s="46" t="str">
        <f aca="false">IF($AD274=0,"",IF($H$3="US",AG274/60/60,AG274/24/60/60))</f>
        <v/>
      </c>
      <c r="AI274" s="47" t="str">
        <f aca="false">IF($AD274=0,"",IF($H$3="US",AA274/AB274*37/24/60/60,AA274/AB274/24/60/60))</f>
        <v/>
      </c>
      <c r="AJ274" s="48" t="str">
        <f aca="false">IF(AD274=0,"",IF(AF274=0,"",S274/R274))</f>
        <v/>
      </c>
      <c r="AK274" s="49" t="str">
        <f aca="false">IF(AD274=1,5%,"")</f>
        <v/>
      </c>
      <c r="AL274" s="49" t="str">
        <f aca="false">IF(AD274=1,(100*1.4)/(H274-I274)/100,"")</f>
        <v/>
      </c>
      <c r="AM274" s="49" t="str">
        <f aca="false">IF(AD274=1,IF(G274&gt;0,IF($H$3="US",0.1/AF274,(0.1*37)/AF274),0.1),"")</f>
        <v/>
      </c>
      <c r="AN274" s="49" t="str">
        <f aca="false">IF(AD274=1,SQRT(AK274*AK274+AL274*AL274+AM274*AM274),"")</f>
        <v/>
      </c>
      <c r="AO274" s="55"/>
    </row>
    <row r="275" customFormat="false" ht="19.35" hidden="false" customHeight="false" outlineLevel="0" collapsed="false">
      <c r="A275" s="26"/>
      <c r="B275" s="26"/>
      <c r="C275" s="27"/>
      <c r="D275" s="28"/>
      <c r="E275" s="27"/>
      <c r="F275" s="28"/>
      <c r="G275" s="29" t="str">
        <f aca="false">IF(OR(ISBLANK(C275),ISBLANK(D275),ISBLANK(E275),ISBLANK(F275)),"",(E275+F275)-(C275+D275))</f>
        <v/>
      </c>
      <c r="H275" s="30"/>
      <c r="I275" s="31"/>
      <c r="J275" s="32" t="n">
        <f aca="false">IF(N275="SST",0.314473,IF(N275="SLT",0.031243,IF(N275="LST",0.124228,IF(N275="LLT",0.010189,IF(N275="LST-OO",0.074671,IF(N275="LLT-OO",0.011965,IF(N275="LMT-OO",0.013497,IF(N275="HST",7.2954,IF(N275="HLT",0.60795)))))))))</f>
        <v>0</v>
      </c>
      <c r="K275" s="32" t="n">
        <f aca="false">IF(N275="SST",0.260619,IF(N275="SLT",0.02188,IF(N275="LST",0.040676,IF(N275="LLT",0.003372,IF(N275="LST-OO",0.037557,IF(N275="LLT-OO",0.002079,IF(N275="LMT-OO",0.012499,IF(N275="HST",0.004293,IF(N275="HLT",0.0003578)))))))))</f>
        <v>0</v>
      </c>
      <c r="L275" s="29" t="n">
        <f aca="false">IF(N275="SST",0.087,IF(N275="SLT",0.087,IF(N275="LST",0.12,IF(N275="LLT",0.12,IF(N275="LST-OO",0.12,IF(N275="LLT-OO",0.12,IF(N275="LMT-OO",0.12,IF(N275="HST",0.07,IF(N275="HLT",0.07)))))))))</f>
        <v>0</v>
      </c>
      <c r="M275" s="33" t="str">
        <f aca="false">IF(ISBLANK(N275),"",IF(N275="HST",J275+K275*((I275+H275)/2),IF(N275="HLT",J275+K275*((I275+H275)/2),J275+K275*LN((I275+H275)/2))))</f>
        <v/>
      </c>
      <c r="N275" s="31"/>
      <c r="O275" s="31"/>
      <c r="P275" s="34" t="n">
        <f aca="false">IF($H$3="US",IF(LEFT(N275,1)="S",IF(O275&lt;=4000,1,IF(O275&gt;4000,0.79+(6*O275/100000))),IF(LEFT(N275,1)="L",IF(O275&lt;=200,1,IF(O275&gt;200,1.005+(4.5526*O275/100000))),IF(LEFT(N275,1)="H",1))),IF($H$3="SI",IF(LEFT(N275,1)="S",IF(O275&lt;=1219.51,1,IF(O275&gt;1219.51,0.79+(6*(O275*3.28)/100000))),IF(LEFT(N275,1)="L",IF(O275&lt;=60.98,1,IF(O275&gt;60.98,1.005+(4.5526*(O275*3.28)/100000))),IF(LEFT(N275,1)="H",1)))))</f>
        <v>0</v>
      </c>
      <c r="Q275" s="35"/>
      <c r="R275" s="36" t="str">
        <f aca="false">IF(AF275&lt;0,0,IF($AD275=0,"Review",IF($H$3="US",(($H275-$I275-0.066667*($G275))/($G275*$M275)-($L275*$Q275))*$P275,(($H275-$I275-0.066667*($G275))/($G275*$M275)-($L275/8.696*$Q275))*$P275*37)))</f>
        <v>Review</v>
      </c>
      <c r="S275" s="37" t="str">
        <f aca="false">IF(R275="Review","",IF(R275=0,"",(SQRT(SUMSQ((5),(100*1.4/(H275-I275)),(100*IF($E$3="US",0.1,0.1*37)/R275)))/100)*R275))</f>
        <v/>
      </c>
      <c r="T275" s="38" t="str">
        <f aca="false">IF(R275="Review","",IF(R275=0,"",S275/R275))</f>
        <v/>
      </c>
      <c r="U275" s="39" t="n">
        <v>0.1814</v>
      </c>
      <c r="V275" s="40" t="n">
        <v>0.00096</v>
      </c>
      <c r="W275" s="41" t="e">
        <f aca="false">U275*G275</f>
        <v>#VALUE!</v>
      </c>
      <c r="X275" s="41" t="e">
        <f aca="false">EXP(-W275)</f>
        <v>#VALUE!</v>
      </c>
      <c r="Y275" s="41" t="e">
        <f aca="false">1-X275</f>
        <v>#VALUE!</v>
      </c>
      <c r="Z275" s="41" t="e">
        <f aca="false">1-(Y275/W275)</f>
        <v>#VALUE!</v>
      </c>
      <c r="AA275" s="41" t="e">
        <f aca="false">(R275*U275*V275)/Z275</f>
        <v>#VALUE!</v>
      </c>
      <c r="AB275" s="40" t="n">
        <v>0.01887</v>
      </c>
      <c r="AC275" s="42" t="s">
        <v>50</v>
      </c>
      <c r="AD275" s="43" t="b">
        <f aca="false">AND(NOT(ISBLANK(D275)),NOT(ISBLANK(F275)),NOT(ISBLANK(H275)),NOT(ISBLANK(I275)),NOT(ISBLANK(O275)),NOT(ISBLANK(Q275)),Q275&gt;=0,O275&gt;=0,H275&gt;=0,I275&gt;=0,G275&gt;0)</f>
        <v>0</v>
      </c>
      <c r="AE275" s="42" t="s">
        <v>51</v>
      </c>
      <c r="AF275" s="44" t="str">
        <f aca="false">IF($AD275=0,"Review",IF($H$3="US",(($H275-$I275-0.066667*($G275))/($G275*$M275)-($L275*$Q275))*$P275,(($H275-$I275-0.066667*($G275))/($G275*$M275)-($L275/8.696*$Q275))*$P275*37))</f>
        <v>Review</v>
      </c>
      <c r="AG275" s="45" t="str">
        <f aca="false">IF($AD275=0,"Review",IF($H$3="US",AA275/AB275*0.105*37,AA275/AB275))</f>
        <v>Review</v>
      </c>
      <c r="AH275" s="46" t="str">
        <f aca="false">IF($AD275=0,"",IF($H$3="US",AG275/60/60,AG275/24/60/60))</f>
        <v/>
      </c>
      <c r="AI275" s="47" t="str">
        <f aca="false">IF($AD275=0,"",IF($H$3="US",AA275/AB275*37/24/60/60,AA275/AB275/24/60/60))</f>
        <v/>
      </c>
      <c r="AJ275" s="48" t="str">
        <f aca="false">IF(AD275=0,"",IF(AF275=0,"",S275/R275))</f>
        <v/>
      </c>
      <c r="AK275" s="49" t="str">
        <f aca="false">IF(AD275=1,5%,"")</f>
        <v/>
      </c>
      <c r="AL275" s="49" t="str">
        <f aca="false">IF(AD275=1,(100*1.4)/(H275-I275)/100,"")</f>
        <v/>
      </c>
      <c r="AM275" s="49" t="str">
        <f aca="false">IF(AD275=1,IF(G275&gt;0,IF($H$3="US",0.1/AF275,(0.1*37)/AF275),0.1),"")</f>
        <v/>
      </c>
      <c r="AN275" s="49" t="str">
        <f aca="false">IF(AD275=1,SQRT(AK275*AK275+AL275*AL275+AM275*AM275),"")</f>
        <v/>
      </c>
      <c r="AO275" s="55"/>
    </row>
    <row r="276" customFormat="false" ht="19.35" hidden="false" customHeight="false" outlineLevel="0" collapsed="false">
      <c r="A276" s="26"/>
      <c r="B276" s="26"/>
      <c r="C276" s="27"/>
      <c r="D276" s="28"/>
      <c r="E276" s="27"/>
      <c r="F276" s="28"/>
      <c r="G276" s="29" t="str">
        <f aca="false">IF(OR(ISBLANK(C276),ISBLANK(D276),ISBLANK(E276),ISBLANK(F276)),"",(E276+F276)-(C276+D276))</f>
        <v/>
      </c>
      <c r="H276" s="30"/>
      <c r="I276" s="31"/>
      <c r="J276" s="32" t="n">
        <f aca="false">IF(N276="SST",0.314473,IF(N276="SLT",0.031243,IF(N276="LST",0.124228,IF(N276="LLT",0.010189,IF(N276="LST-OO",0.074671,IF(N276="LLT-OO",0.011965,IF(N276="LMT-OO",0.013497,IF(N276="HST",7.2954,IF(N276="HLT",0.60795)))))))))</f>
        <v>0</v>
      </c>
      <c r="K276" s="32" t="n">
        <f aca="false">IF(N276="SST",0.260619,IF(N276="SLT",0.02188,IF(N276="LST",0.040676,IF(N276="LLT",0.003372,IF(N276="LST-OO",0.037557,IF(N276="LLT-OO",0.002079,IF(N276="LMT-OO",0.012499,IF(N276="HST",0.004293,IF(N276="HLT",0.0003578)))))))))</f>
        <v>0</v>
      </c>
      <c r="L276" s="29" t="n">
        <f aca="false">IF(N276="SST",0.087,IF(N276="SLT",0.087,IF(N276="LST",0.12,IF(N276="LLT",0.12,IF(N276="LST-OO",0.12,IF(N276="LLT-OO",0.12,IF(N276="LMT-OO",0.12,IF(N276="HST",0.07,IF(N276="HLT",0.07)))))))))</f>
        <v>0</v>
      </c>
      <c r="M276" s="33" t="str">
        <f aca="false">IF(ISBLANK(N276),"",IF(N276="HST",J276+K276*((I276+H276)/2),IF(N276="HLT",J276+K276*((I276+H276)/2),J276+K276*LN((I276+H276)/2))))</f>
        <v/>
      </c>
      <c r="N276" s="31"/>
      <c r="O276" s="31"/>
      <c r="P276" s="34" t="n">
        <f aca="false">IF($H$3="US",IF(LEFT(N276,1)="S",IF(O276&lt;=4000,1,IF(O276&gt;4000,0.79+(6*O276/100000))),IF(LEFT(N276,1)="L",IF(O276&lt;=200,1,IF(O276&gt;200,1.005+(4.5526*O276/100000))),IF(LEFT(N276,1)="H",1))),IF($H$3="SI",IF(LEFT(N276,1)="S",IF(O276&lt;=1219.51,1,IF(O276&gt;1219.51,0.79+(6*(O276*3.28)/100000))),IF(LEFT(N276,1)="L",IF(O276&lt;=60.98,1,IF(O276&gt;60.98,1.005+(4.5526*(O276*3.28)/100000))),IF(LEFT(N276,1)="H",1)))))</f>
        <v>0</v>
      </c>
      <c r="Q276" s="35"/>
      <c r="R276" s="36" t="str">
        <f aca="false">IF(AF276&lt;0,0,IF($AD276=0,"Review",IF($H$3="US",(($H276-$I276-0.066667*($G276))/($G276*$M276)-($L276*$Q276))*$P276,(($H276-$I276-0.066667*($G276))/($G276*$M276)-($L276/8.696*$Q276))*$P276*37)))</f>
        <v>Review</v>
      </c>
      <c r="S276" s="37" t="str">
        <f aca="false">IF(R276="Review","",IF(R276=0,"",(SQRT(SUMSQ((5),(100*1.4/(H276-I276)),(100*IF($E$3="US",0.1,0.1*37)/R276)))/100)*R276))</f>
        <v/>
      </c>
      <c r="T276" s="38" t="str">
        <f aca="false">IF(R276="Review","",IF(R276=0,"",S276/R276))</f>
        <v/>
      </c>
      <c r="U276" s="39" t="n">
        <v>0.1814</v>
      </c>
      <c r="V276" s="40" t="n">
        <v>0.00096</v>
      </c>
      <c r="W276" s="41" t="e">
        <f aca="false">U276*G276</f>
        <v>#VALUE!</v>
      </c>
      <c r="X276" s="41" t="e">
        <f aca="false">EXP(-W276)</f>
        <v>#VALUE!</v>
      </c>
      <c r="Y276" s="41" t="e">
        <f aca="false">1-X276</f>
        <v>#VALUE!</v>
      </c>
      <c r="Z276" s="41" t="e">
        <f aca="false">1-(Y276/W276)</f>
        <v>#VALUE!</v>
      </c>
      <c r="AA276" s="41" t="e">
        <f aca="false">(R276*U276*V276)/Z276</f>
        <v>#VALUE!</v>
      </c>
      <c r="AB276" s="40" t="n">
        <v>0.01887</v>
      </c>
      <c r="AC276" s="42" t="s">
        <v>50</v>
      </c>
      <c r="AD276" s="43" t="b">
        <f aca="false">AND(NOT(ISBLANK(D276)),NOT(ISBLANK(F276)),NOT(ISBLANK(H276)),NOT(ISBLANK(I276)),NOT(ISBLANK(O276)),NOT(ISBLANK(Q276)),Q276&gt;=0,O276&gt;=0,H276&gt;=0,I276&gt;=0,G276&gt;0)</f>
        <v>0</v>
      </c>
      <c r="AE276" s="42" t="s">
        <v>51</v>
      </c>
      <c r="AF276" s="44" t="str">
        <f aca="false">IF($AD276=0,"Review",IF($H$3="US",(($H276-$I276-0.066667*($G276))/($G276*$M276)-($L276*$Q276))*$P276,(($H276-$I276-0.066667*($G276))/($G276*$M276)-($L276/8.696*$Q276))*$P276*37))</f>
        <v>Review</v>
      </c>
      <c r="AG276" s="45" t="str">
        <f aca="false">IF($AD276=0,"Review",IF($H$3="US",AA276/AB276*0.105*37,AA276/AB276))</f>
        <v>Review</v>
      </c>
      <c r="AH276" s="46" t="str">
        <f aca="false">IF($AD276=0,"",IF($H$3="US",AG276/60/60,AG276/24/60/60))</f>
        <v/>
      </c>
      <c r="AI276" s="47" t="str">
        <f aca="false">IF($AD276=0,"",IF($H$3="US",AA276/AB276*37/24/60/60,AA276/AB276/24/60/60))</f>
        <v/>
      </c>
      <c r="AJ276" s="48" t="str">
        <f aca="false">IF(AD276=0,"",IF(AF276=0,"",S276/R276))</f>
        <v/>
      </c>
      <c r="AK276" s="49" t="str">
        <f aca="false">IF(AD276=1,5%,"")</f>
        <v/>
      </c>
      <c r="AL276" s="49" t="str">
        <f aca="false">IF(AD276=1,(100*1.4)/(H276-I276)/100,"")</f>
        <v/>
      </c>
      <c r="AM276" s="49" t="str">
        <f aca="false">IF(AD276=1,IF(G276&gt;0,IF($H$3="US",0.1/AF276,(0.1*37)/AF276),0.1),"")</f>
        <v/>
      </c>
      <c r="AN276" s="49" t="str">
        <f aca="false">IF(AD276=1,SQRT(AK276*AK276+AL276*AL276+AM276*AM276),"")</f>
        <v/>
      </c>
      <c r="AO276" s="55"/>
    </row>
    <row r="277" customFormat="false" ht="19.35" hidden="false" customHeight="false" outlineLevel="0" collapsed="false">
      <c r="A277" s="26"/>
      <c r="B277" s="26"/>
      <c r="C277" s="27"/>
      <c r="D277" s="28"/>
      <c r="E277" s="27"/>
      <c r="F277" s="28"/>
      <c r="G277" s="29" t="str">
        <f aca="false">IF(OR(ISBLANK(C277),ISBLANK(D277),ISBLANK(E277),ISBLANK(F277)),"",(E277+F277)-(C277+D277))</f>
        <v/>
      </c>
      <c r="H277" s="30"/>
      <c r="I277" s="31"/>
      <c r="J277" s="32" t="n">
        <f aca="false">IF(N277="SST",0.314473,IF(N277="SLT",0.031243,IF(N277="LST",0.124228,IF(N277="LLT",0.010189,IF(N277="LST-OO",0.074671,IF(N277="LLT-OO",0.011965,IF(N277="LMT-OO",0.013497,IF(N277="HST",7.2954,IF(N277="HLT",0.60795)))))))))</f>
        <v>0</v>
      </c>
      <c r="K277" s="32" t="n">
        <f aca="false">IF(N277="SST",0.260619,IF(N277="SLT",0.02188,IF(N277="LST",0.040676,IF(N277="LLT",0.003372,IF(N277="LST-OO",0.037557,IF(N277="LLT-OO",0.002079,IF(N277="LMT-OO",0.012499,IF(N277="HST",0.004293,IF(N277="HLT",0.0003578)))))))))</f>
        <v>0</v>
      </c>
      <c r="L277" s="29" t="n">
        <f aca="false">IF(N277="SST",0.087,IF(N277="SLT",0.087,IF(N277="LST",0.12,IF(N277="LLT",0.12,IF(N277="LST-OO",0.12,IF(N277="LLT-OO",0.12,IF(N277="LMT-OO",0.12,IF(N277="HST",0.07,IF(N277="HLT",0.07)))))))))</f>
        <v>0</v>
      </c>
      <c r="M277" s="33" t="str">
        <f aca="false">IF(ISBLANK(N277),"",IF(N277="HST",J277+K277*((I277+H277)/2),IF(N277="HLT",J277+K277*((I277+H277)/2),J277+K277*LN((I277+H277)/2))))</f>
        <v/>
      </c>
      <c r="N277" s="31"/>
      <c r="O277" s="31"/>
      <c r="P277" s="34" t="n">
        <f aca="false">IF($H$3="US",IF(LEFT(N277,1)="S",IF(O277&lt;=4000,1,IF(O277&gt;4000,0.79+(6*O277/100000))),IF(LEFT(N277,1)="L",IF(O277&lt;=200,1,IF(O277&gt;200,1.005+(4.5526*O277/100000))),IF(LEFT(N277,1)="H",1))),IF($H$3="SI",IF(LEFT(N277,1)="S",IF(O277&lt;=1219.51,1,IF(O277&gt;1219.51,0.79+(6*(O277*3.28)/100000))),IF(LEFT(N277,1)="L",IF(O277&lt;=60.98,1,IF(O277&gt;60.98,1.005+(4.5526*(O277*3.28)/100000))),IF(LEFT(N277,1)="H",1)))))</f>
        <v>0</v>
      </c>
      <c r="Q277" s="35"/>
      <c r="R277" s="36" t="str">
        <f aca="false">IF(AF277&lt;0,0,IF($AD277=0,"Review",IF($H$3="US",(($H277-$I277-0.066667*($G277))/($G277*$M277)-($L277*$Q277))*$P277,(($H277-$I277-0.066667*($G277))/($G277*$M277)-($L277/8.696*$Q277))*$P277*37)))</f>
        <v>Review</v>
      </c>
      <c r="S277" s="37" t="str">
        <f aca="false">IF(R277="Review","",IF(R277=0,"",(SQRT(SUMSQ((5),(100*1.4/(H277-I277)),(100*IF($E$3="US",0.1,0.1*37)/R277)))/100)*R277))</f>
        <v/>
      </c>
      <c r="T277" s="38" t="str">
        <f aca="false">IF(R277="Review","",IF(R277=0,"",S277/R277))</f>
        <v/>
      </c>
      <c r="U277" s="39" t="n">
        <v>0.1814</v>
      </c>
      <c r="V277" s="40" t="n">
        <v>0.00096</v>
      </c>
      <c r="W277" s="41" t="e">
        <f aca="false">U277*G277</f>
        <v>#VALUE!</v>
      </c>
      <c r="X277" s="41" t="e">
        <f aca="false">EXP(-W277)</f>
        <v>#VALUE!</v>
      </c>
      <c r="Y277" s="41" t="e">
        <f aca="false">1-X277</f>
        <v>#VALUE!</v>
      </c>
      <c r="Z277" s="41" t="e">
        <f aca="false">1-(Y277/W277)</f>
        <v>#VALUE!</v>
      </c>
      <c r="AA277" s="41" t="e">
        <f aca="false">(R277*U277*V277)/Z277</f>
        <v>#VALUE!</v>
      </c>
      <c r="AB277" s="40" t="n">
        <v>0.01887</v>
      </c>
      <c r="AC277" s="42" t="s">
        <v>50</v>
      </c>
      <c r="AD277" s="43" t="b">
        <f aca="false">AND(NOT(ISBLANK(D277)),NOT(ISBLANK(F277)),NOT(ISBLANK(H277)),NOT(ISBLANK(I277)),NOT(ISBLANK(O277)),NOT(ISBLANK(Q277)),Q277&gt;=0,O277&gt;=0,H277&gt;=0,I277&gt;=0,G277&gt;0)</f>
        <v>0</v>
      </c>
      <c r="AE277" s="42" t="s">
        <v>51</v>
      </c>
      <c r="AF277" s="44" t="str">
        <f aca="false">IF($AD277=0,"Review",IF($H$3="US",(($H277-$I277-0.066667*($G277))/($G277*$M277)-($L277*$Q277))*$P277,(($H277-$I277-0.066667*($G277))/($G277*$M277)-($L277/8.696*$Q277))*$P277*37))</f>
        <v>Review</v>
      </c>
      <c r="AG277" s="45" t="str">
        <f aca="false">IF($AD277=0,"Review",IF($H$3="US",AA277/AB277*0.105*37,AA277/AB277))</f>
        <v>Review</v>
      </c>
      <c r="AH277" s="46" t="str">
        <f aca="false">IF($AD277=0,"",IF($H$3="US",AG277/60/60,AG277/24/60/60))</f>
        <v/>
      </c>
      <c r="AI277" s="47" t="str">
        <f aca="false">IF($AD277=0,"",IF($H$3="US",AA277/AB277*37/24/60/60,AA277/AB277/24/60/60))</f>
        <v/>
      </c>
      <c r="AJ277" s="48" t="str">
        <f aca="false">IF(AD277=0,"",IF(AF277=0,"",S277/R277))</f>
        <v/>
      </c>
      <c r="AK277" s="49" t="str">
        <f aca="false">IF(AD277=1,5%,"")</f>
        <v/>
      </c>
      <c r="AL277" s="49" t="str">
        <f aca="false">IF(AD277=1,(100*1.4)/(H277-I277)/100,"")</f>
        <v/>
      </c>
      <c r="AM277" s="49" t="str">
        <f aca="false">IF(AD277=1,IF(G277&gt;0,IF($H$3="US",0.1/AF277,(0.1*37)/AF277),0.1),"")</f>
        <v/>
      </c>
      <c r="AN277" s="49" t="str">
        <f aca="false">IF(AD277=1,SQRT(AK277*AK277+AL277*AL277+AM277*AM277),"")</f>
        <v/>
      </c>
      <c r="AO277" s="55"/>
    </row>
    <row r="278" customFormat="false" ht="19.35" hidden="false" customHeight="false" outlineLevel="0" collapsed="false">
      <c r="A278" s="26"/>
      <c r="B278" s="26"/>
      <c r="C278" s="27"/>
      <c r="D278" s="28"/>
      <c r="E278" s="27"/>
      <c r="F278" s="28"/>
      <c r="G278" s="29" t="str">
        <f aca="false">IF(OR(ISBLANK(C278),ISBLANK(D278),ISBLANK(E278),ISBLANK(F278)),"",(E278+F278)-(C278+D278))</f>
        <v/>
      </c>
      <c r="H278" s="30"/>
      <c r="I278" s="31"/>
      <c r="J278" s="32" t="n">
        <f aca="false">IF(N278="SST",0.314473,IF(N278="SLT",0.031243,IF(N278="LST",0.124228,IF(N278="LLT",0.010189,IF(N278="LST-OO",0.074671,IF(N278="LLT-OO",0.011965,IF(N278="LMT-OO",0.013497,IF(N278="HST",7.2954,IF(N278="HLT",0.60795)))))))))</f>
        <v>0</v>
      </c>
      <c r="K278" s="32" t="n">
        <f aca="false">IF(N278="SST",0.260619,IF(N278="SLT",0.02188,IF(N278="LST",0.040676,IF(N278="LLT",0.003372,IF(N278="LST-OO",0.037557,IF(N278="LLT-OO",0.002079,IF(N278="LMT-OO",0.012499,IF(N278="HST",0.004293,IF(N278="HLT",0.0003578)))))))))</f>
        <v>0</v>
      </c>
      <c r="L278" s="29" t="n">
        <f aca="false">IF(N278="SST",0.087,IF(N278="SLT",0.087,IF(N278="LST",0.12,IF(N278="LLT",0.12,IF(N278="LST-OO",0.12,IF(N278="LLT-OO",0.12,IF(N278="LMT-OO",0.12,IF(N278="HST",0.07,IF(N278="HLT",0.07)))))))))</f>
        <v>0</v>
      </c>
      <c r="M278" s="33" t="str">
        <f aca="false">IF(ISBLANK(N278),"",IF(N278="HST",J278+K278*((I278+H278)/2),IF(N278="HLT",J278+K278*((I278+H278)/2),J278+K278*LN((I278+H278)/2))))</f>
        <v/>
      </c>
      <c r="N278" s="31"/>
      <c r="O278" s="31"/>
      <c r="P278" s="34" t="n">
        <f aca="false">IF($H$3="US",IF(LEFT(N278,1)="S",IF(O278&lt;=4000,1,IF(O278&gt;4000,0.79+(6*O278/100000))),IF(LEFT(N278,1)="L",IF(O278&lt;=200,1,IF(O278&gt;200,1.005+(4.5526*O278/100000))),IF(LEFT(N278,1)="H",1))),IF($H$3="SI",IF(LEFT(N278,1)="S",IF(O278&lt;=1219.51,1,IF(O278&gt;1219.51,0.79+(6*(O278*3.28)/100000))),IF(LEFT(N278,1)="L",IF(O278&lt;=60.98,1,IF(O278&gt;60.98,1.005+(4.5526*(O278*3.28)/100000))),IF(LEFT(N278,1)="H",1)))))</f>
        <v>0</v>
      </c>
      <c r="Q278" s="35"/>
      <c r="R278" s="36" t="str">
        <f aca="false">IF(AF278&lt;0,0,IF($AD278=0,"Review",IF($H$3="US",(($H278-$I278-0.066667*($G278))/($G278*$M278)-($L278*$Q278))*$P278,(($H278-$I278-0.066667*($G278))/($G278*$M278)-($L278/8.696*$Q278))*$P278*37)))</f>
        <v>Review</v>
      </c>
      <c r="S278" s="37" t="str">
        <f aca="false">IF(R278="Review","",IF(R278=0,"",(SQRT(SUMSQ((5),(100*1.4/(H278-I278)),(100*IF($E$3="US",0.1,0.1*37)/R278)))/100)*R278))</f>
        <v/>
      </c>
      <c r="T278" s="38" t="str">
        <f aca="false">IF(R278="Review","",IF(R278=0,"",S278/R278))</f>
        <v/>
      </c>
      <c r="U278" s="39" t="n">
        <v>0.1814</v>
      </c>
      <c r="V278" s="40" t="n">
        <v>0.00096</v>
      </c>
      <c r="W278" s="41" t="e">
        <f aca="false">U278*G278</f>
        <v>#VALUE!</v>
      </c>
      <c r="X278" s="41" t="e">
        <f aca="false">EXP(-W278)</f>
        <v>#VALUE!</v>
      </c>
      <c r="Y278" s="41" t="e">
        <f aca="false">1-X278</f>
        <v>#VALUE!</v>
      </c>
      <c r="Z278" s="41" t="e">
        <f aca="false">1-(Y278/W278)</f>
        <v>#VALUE!</v>
      </c>
      <c r="AA278" s="41" t="e">
        <f aca="false">(R278*U278*V278)/Z278</f>
        <v>#VALUE!</v>
      </c>
      <c r="AB278" s="40" t="n">
        <v>0.01887</v>
      </c>
      <c r="AC278" s="42" t="s">
        <v>50</v>
      </c>
      <c r="AD278" s="43" t="b">
        <f aca="false">AND(NOT(ISBLANK(D278)),NOT(ISBLANK(F278)),NOT(ISBLANK(H278)),NOT(ISBLANK(I278)),NOT(ISBLANK(O278)),NOT(ISBLANK(Q278)),Q278&gt;=0,O278&gt;=0,H278&gt;=0,I278&gt;=0,G278&gt;0)</f>
        <v>0</v>
      </c>
      <c r="AE278" s="42" t="s">
        <v>51</v>
      </c>
      <c r="AF278" s="44" t="str">
        <f aca="false">IF($AD278=0,"Review",IF($H$3="US",(($H278-$I278-0.066667*($G278))/($G278*$M278)-($L278*$Q278))*$P278,(($H278-$I278-0.066667*($G278))/($G278*$M278)-($L278/8.696*$Q278))*$P278*37))</f>
        <v>Review</v>
      </c>
      <c r="AG278" s="45" t="str">
        <f aca="false">IF($AD278=0,"Review",IF($H$3="US",AA278/AB278*0.105*37,AA278/AB278))</f>
        <v>Review</v>
      </c>
      <c r="AH278" s="46" t="str">
        <f aca="false">IF($AD278=0,"",IF($H$3="US",AG278/60/60,AG278/24/60/60))</f>
        <v/>
      </c>
      <c r="AI278" s="47" t="str">
        <f aca="false">IF($AD278=0,"",IF($H$3="US",AA278/AB278*37/24/60/60,AA278/AB278/24/60/60))</f>
        <v/>
      </c>
      <c r="AJ278" s="48" t="str">
        <f aca="false">IF(AD278=0,"",IF(AF278=0,"",S278/R278))</f>
        <v/>
      </c>
      <c r="AK278" s="49" t="str">
        <f aca="false">IF(AD278=1,5%,"")</f>
        <v/>
      </c>
      <c r="AL278" s="49" t="str">
        <f aca="false">IF(AD278=1,(100*1.4)/(H278-I278)/100,"")</f>
        <v/>
      </c>
      <c r="AM278" s="49" t="str">
        <f aca="false">IF(AD278=1,IF(G278&gt;0,IF($H$3="US",0.1/AF278,(0.1*37)/AF278),0.1),"")</f>
        <v/>
      </c>
      <c r="AN278" s="49" t="str">
        <f aca="false">IF(AD278=1,SQRT(AK278*AK278+AL278*AL278+AM278*AM278),"")</f>
        <v/>
      </c>
      <c r="AO278" s="55"/>
    </row>
    <row r="279" customFormat="false" ht="19.35" hidden="false" customHeight="false" outlineLevel="0" collapsed="false">
      <c r="A279" s="26"/>
      <c r="B279" s="26"/>
      <c r="C279" s="27"/>
      <c r="D279" s="28"/>
      <c r="E279" s="27"/>
      <c r="F279" s="28"/>
      <c r="G279" s="29" t="str">
        <f aca="false">IF(OR(ISBLANK(C279),ISBLANK(D279),ISBLANK(E279),ISBLANK(F279)),"",(E279+F279)-(C279+D279))</f>
        <v/>
      </c>
      <c r="H279" s="30"/>
      <c r="I279" s="31"/>
      <c r="J279" s="32" t="n">
        <f aca="false">IF(N279="SST",0.314473,IF(N279="SLT",0.031243,IF(N279="LST",0.124228,IF(N279="LLT",0.010189,IF(N279="LST-OO",0.074671,IF(N279="LLT-OO",0.011965,IF(N279="LMT-OO",0.013497,IF(N279="HST",7.2954,IF(N279="HLT",0.60795)))))))))</f>
        <v>0</v>
      </c>
      <c r="K279" s="32" t="n">
        <f aca="false">IF(N279="SST",0.260619,IF(N279="SLT",0.02188,IF(N279="LST",0.040676,IF(N279="LLT",0.003372,IF(N279="LST-OO",0.037557,IF(N279="LLT-OO",0.002079,IF(N279="LMT-OO",0.012499,IF(N279="HST",0.004293,IF(N279="HLT",0.0003578)))))))))</f>
        <v>0</v>
      </c>
      <c r="L279" s="29" t="n">
        <f aca="false">IF(N279="SST",0.087,IF(N279="SLT",0.087,IF(N279="LST",0.12,IF(N279="LLT",0.12,IF(N279="LST-OO",0.12,IF(N279="LLT-OO",0.12,IF(N279="LMT-OO",0.12,IF(N279="HST",0.07,IF(N279="HLT",0.07)))))))))</f>
        <v>0</v>
      </c>
      <c r="M279" s="33" t="str">
        <f aca="false">IF(ISBLANK(N279),"",IF(N279="HST",J279+K279*((I279+H279)/2),IF(N279="HLT",J279+K279*((I279+H279)/2),J279+K279*LN((I279+H279)/2))))</f>
        <v/>
      </c>
      <c r="N279" s="31"/>
      <c r="O279" s="31"/>
      <c r="P279" s="34" t="n">
        <f aca="false">IF($H$3="US",IF(LEFT(N279,1)="S",IF(O279&lt;=4000,1,IF(O279&gt;4000,0.79+(6*O279/100000))),IF(LEFT(N279,1)="L",IF(O279&lt;=200,1,IF(O279&gt;200,1.005+(4.5526*O279/100000))),IF(LEFT(N279,1)="H",1))),IF($H$3="SI",IF(LEFT(N279,1)="S",IF(O279&lt;=1219.51,1,IF(O279&gt;1219.51,0.79+(6*(O279*3.28)/100000))),IF(LEFT(N279,1)="L",IF(O279&lt;=60.98,1,IF(O279&gt;60.98,1.005+(4.5526*(O279*3.28)/100000))),IF(LEFT(N279,1)="H",1)))))</f>
        <v>0</v>
      </c>
      <c r="Q279" s="35"/>
      <c r="R279" s="36" t="str">
        <f aca="false">IF(AF279&lt;0,0,IF($AD279=0,"Review",IF($H$3="US",(($H279-$I279-0.066667*($G279))/($G279*$M279)-($L279*$Q279))*$P279,(($H279-$I279-0.066667*($G279))/($G279*$M279)-($L279/8.696*$Q279))*$P279*37)))</f>
        <v>Review</v>
      </c>
      <c r="S279" s="37" t="str">
        <f aca="false">IF(R279="Review","",IF(R279=0,"",(SQRT(SUMSQ((5),(100*1.4/(H279-I279)),(100*IF($E$3="US",0.1,0.1*37)/R279)))/100)*R279))</f>
        <v/>
      </c>
      <c r="T279" s="38" t="str">
        <f aca="false">IF(R279="Review","",IF(R279=0,"",S279/R279))</f>
        <v/>
      </c>
      <c r="U279" s="39" t="n">
        <v>0.1814</v>
      </c>
      <c r="V279" s="40" t="n">
        <v>0.00096</v>
      </c>
      <c r="W279" s="41" t="e">
        <f aca="false">U279*G279</f>
        <v>#VALUE!</v>
      </c>
      <c r="X279" s="41" t="e">
        <f aca="false">EXP(-W279)</f>
        <v>#VALUE!</v>
      </c>
      <c r="Y279" s="41" t="e">
        <f aca="false">1-X279</f>
        <v>#VALUE!</v>
      </c>
      <c r="Z279" s="41" t="e">
        <f aca="false">1-(Y279/W279)</f>
        <v>#VALUE!</v>
      </c>
      <c r="AA279" s="41" t="e">
        <f aca="false">(R279*U279*V279)/Z279</f>
        <v>#VALUE!</v>
      </c>
      <c r="AB279" s="40" t="n">
        <v>0.01887</v>
      </c>
      <c r="AC279" s="42" t="s">
        <v>50</v>
      </c>
      <c r="AD279" s="43" t="b">
        <f aca="false">AND(NOT(ISBLANK(D279)),NOT(ISBLANK(F279)),NOT(ISBLANK(H279)),NOT(ISBLANK(I279)),NOT(ISBLANK(O279)),NOT(ISBLANK(Q279)),Q279&gt;=0,O279&gt;=0,H279&gt;=0,I279&gt;=0,G279&gt;0)</f>
        <v>0</v>
      </c>
      <c r="AE279" s="42" t="s">
        <v>51</v>
      </c>
      <c r="AF279" s="44" t="str">
        <f aca="false">IF($AD279=0,"Review",IF($H$3="US",(($H279-$I279-0.066667*($G279))/($G279*$M279)-($L279*$Q279))*$P279,(($H279-$I279-0.066667*($G279))/($G279*$M279)-($L279/8.696*$Q279))*$P279*37))</f>
        <v>Review</v>
      </c>
      <c r="AG279" s="45" t="str">
        <f aca="false">IF($AD279=0,"Review",IF($H$3="US",AA279/AB279*0.105*37,AA279/AB279))</f>
        <v>Review</v>
      </c>
      <c r="AH279" s="46" t="str">
        <f aca="false">IF($AD279=0,"",IF($H$3="US",AG279/60/60,AG279/24/60/60))</f>
        <v/>
      </c>
      <c r="AI279" s="47" t="str">
        <f aca="false">IF($AD279=0,"",IF($H$3="US",AA279/AB279*37/24/60/60,AA279/AB279/24/60/60))</f>
        <v/>
      </c>
      <c r="AJ279" s="48" t="str">
        <f aca="false">IF(AD279=0,"",IF(AF279=0,"",S279/R279))</f>
        <v/>
      </c>
      <c r="AK279" s="49" t="str">
        <f aca="false">IF(AD279=1,5%,"")</f>
        <v/>
      </c>
      <c r="AL279" s="49" t="str">
        <f aca="false">IF(AD279=1,(100*1.4)/(H279-I279)/100,"")</f>
        <v/>
      </c>
      <c r="AM279" s="49" t="str">
        <f aca="false">IF(AD279=1,IF(G279&gt;0,IF($H$3="US",0.1/AF279,(0.1*37)/AF279),0.1),"")</f>
        <v/>
      </c>
      <c r="AN279" s="49" t="str">
        <f aca="false">IF(AD279=1,SQRT(AK279*AK279+AL279*AL279+AM279*AM279),"")</f>
        <v/>
      </c>
      <c r="AO279" s="55"/>
    </row>
    <row r="280" customFormat="false" ht="19.35" hidden="false" customHeight="false" outlineLevel="0" collapsed="false">
      <c r="A280" s="26"/>
      <c r="B280" s="26"/>
      <c r="C280" s="27"/>
      <c r="D280" s="28"/>
      <c r="E280" s="27"/>
      <c r="F280" s="28"/>
      <c r="G280" s="29" t="str">
        <f aca="false">IF(OR(ISBLANK(C280),ISBLANK(D280),ISBLANK(E280),ISBLANK(F280)),"",(E280+F280)-(C280+D280))</f>
        <v/>
      </c>
      <c r="H280" s="30"/>
      <c r="I280" s="31"/>
      <c r="J280" s="32" t="n">
        <f aca="false">IF(N280="SST",0.314473,IF(N280="SLT",0.031243,IF(N280="LST",0.124228,IF(N280="LLT",0.010189,IF(N280="LST-OO",0.074671,IF(N280="LLT-OO",0.011965,IF(N280="LMT-OO",0.013497,IF(N280="HST",7.2954,IF(N280="HLT",0.60795)))))))))</f>
        <v>0</v>
      </c>
      <c r="K280" s="32" t="n">
        <f aca="false">IF(N280="SST",0.260619,IF(N280="SLT",0.02188,IF(N280="LST",0.040676,IF(N280="LLT",0.003372,IF(N280="LST-OO",0.037557,IF(N280="LLT-OO",0.002079,IF(N280="LMT-OO",0.012499,IF(N280="HST",0.004293,IF(N280="HLT",0.0003578)))))))))</f>
        <v>0</v>
      </c>
      <c r="L280" s="29" t="n">
        <f aca="false">IF(N280="SST",0.087,IF(N280="SLT",0.087,IF(N280="LST",0.12,IF(N280="LLT",0.12,IF(N280="LST-OO",0.12,IF(N280="LLT-OO",0.12,IF(N280="LMT-OO",0.12,IF(N280="HST",0.07,IF(N280="HLT",0.07)))))))))</f>
        <v>0</v>
      </c>
      <c r="M280" s="33" t="str">
        <f aca="false">IF(ISBLANK(N280),"",IF(N280="HST",J280+K280*((I280+H280)/2),IF(N280="HLT",J280+K280*((I280+H280)/2),J280+K280*LN((I280+H280)/2))))</f>
        <v/>
      </c>
      <c r="N280" s="31"/>
      <c r="O280" s="31"/>
      <c r="P280" s="34" t="n">
        <f aca="false">IF($H$3="US",IF(LEFT(N280,1)="S",IF(O280&lt;=4000,1,IF(O280&gt;4000,0.79+(6*O280/100000))),IF(LEFT(N280,1)="L",IF(O280&lt;=200,1,IF(O280&gt;200,1.005+(4.5526*O280/100000))),IF(LEFT(N280,1)="H",1))),IF($H$3="SI",IF(LEFT(N280,1)="S",IF(O280&lt;=1219.51,1,IF(O280&gt;1219.51,0.79+(6*(O280*3.28)/100000))),IF(LEFT(N280,1)="L",IF(O280&lt;=60.98,1,IF(O280&gt;60.98,1.005+(4.5526*(O280*3.28)/100000))),IF(LEFT(N280,1)="H",1)))))</f>
        <v>0</v>
      </c>
      <c r="Q280" s="35"/>
      <c r="R280" s="36" t="str">
        <f aca="false">IF(AF280&lt;0,0,IF($AD280=0,"Review",IF($H$3="US",(($H280-$I280-0.066667*($G280))/($G280*$M280)-($L280*$Q280))*$P280,(($H280-$I280-0.066667*($G280))/($G280*$M280)-($L280/8.696*$Q280))*$P280*37)))</f>
        <v>Review</v>
      </c>
      <c r="S280" s="37" t="str">
        <f aca="false">IF(R280="Review","",IF(R280=0,"",(SQRT(SUMSQ((5),(100*1.4/(H280-I280)),(100*IF($E$3="US",0.1,0.1*37)/R280)))/100)*R280))</f>
        <v/>
      </c>
      <c r="T280" s="38" t="str">
        <f aca="false">IF(R280="Review","",IF(R280=0,"",S280/R280))</f>
        <v/>
      </c>
      <c r="U280" s="39" t="n">
        <v>0.1814</v>
      </c>
      <c r="V280" s="40" t="n">
        <v>0.00096</v>
      </c>
      <c r="W280" s="41" t="e">
        <f aca="false">U280*G280</f>
        <v>#VALUE!</v>
      </c>
      <c r="X280" s="41" t="e">
        <f aca="false">EXP(-W280)</f>
        <v>#VALUE!</v>
      </c>
      <c r="Y280" s="41" t="e">
        <f aca="false">1-X280</f>
        <v>#VALUE!</v>
      </c>
      <c r="Z280" s="41" t="e">
        <f aca="false">1-(Y280/W280)</f>
        <v>#VALUE!</v>
      </c>
      <c r="AA280" s="41" t="e">
        <f aca="false">(R280*U280*V280)/Z280</f>
        <v>#VALUE!</v>
      </c>
      <c r="AB280" s="40" t="n">
        <v>0.01887</v>
      </c>
      <c r="AC280" s="42" t="s">
        <v>50</v>
      </c>
      <c r="AD280" s="43" t="b">
        <f aca="false">AND(NOT(ISBLANK(D280)),NOT(ISBLANK(F280)),NOT(ISBLANK(H280)),NOT(ISBLANK(I280)),NOT(ISBLANK(O280)),NOT(ISBLANK(Q280)),Q280&gt;=0,O280&gt;=0,H280&gt;=0,I280&gt;=0,G280&gt;0)</f>
        <v>0</v>
      </c>
      <c r="AE280" s="42" t="s">
        <v>51</v>
      </c>
      <c r="AF280" s="44" t="str">
        <f aca="false">IF($AD280=0,"Review",IF($H$3="US",(($H280-$I280-0.066667*($G280))/($G280*$M280)-($L280*$Q280))*$P280,(($H280-$I280-0.066667*($G280))/($G280*$M280)-($L280/8.696*$Q280))*$P280*37))</f>
        <v>Review</v>
      </c>
      <c r="AG280" s="45" t="str">
        <f aca="false">IF($AD280=0,"Review",IF($H$3="US",AA280/AB280*0.105*37,AA280/AB280))</f>
        <v>Review</v>
      </c>
      <c r="AH280" s="46" t="str">
        <f aca="false">IF($AD280=0,"",IF($H$3="US",AG280/60/60,AG280/24/60/60))</f>
        <v/>
      </c>
      <c r="AI280" s="47" t="str">
        <f aca="false">IF($AD280=0,"",IF($H$3="US",AA280/AB280*37/24/60/60,AA280/AB280/24/60/60))</f>
        <v/>
      </c>
      <c r="AJ280" s="48" t="str">
        <f aca="false">IF(AD280=0,"",IF(AF280=0,"",S280/R280))</f>
        <v/>
      </c>
      <c r="AK280" s="49" t="str">
        <f aca="false">IF(AD280=1,5%,"")</f>
        <v/>
      </c>
      <c r="AL280" s="49" t="str">
        <f aca="false">IF(AD280=1,(100*1.4)/(H280-I280)/100,"")</f>
        <v/>
      </c>
      <c r="AM280" s="49" t="str">
        <f aca="false">IF(AD280=1,IF(G280&gt;0,IF($H$3="US",0.1/AF280,(0.1*37)/AF280),0.1),"")</f>
        <v/>
      </c>
      <c r="AN280" s="49" t="str">
        <f aca="false">IF(AD280=1,SQRT(AK280*AK280+AL280*AL280+AM280*AM280),"")</f>
        <v/>
      </c>
      <c r="AO280" s="55"/>
    </row>
    <row r="281" customFormat="false" ht="19.35" hidden="false" customHeight="false" outlineLevel="0" collapsed="false">
      <c r="A281" s="26"/>
      <c r="B281" s="26"/>
      <c r="C281" s="27"/>
      <c r="D281" s="28"/>
      <c r="E281" s="27"/>
      <c r="F281" s="28"/>
      <c r="G281" s="29" t="str">
        <f aca="false">IF(OR(ISBLANK(C281),ISBLANK(D281),ISBLANK(E281),ISBLANK(F281)),"",(E281+F281)-(C281+D281))</f>
        <v/>
      </c>
      <c r="H281" s="30"/>
      <c r="I281" s="31"/>
      <c r="J281" s="32" t="n">
        <f aca="false">IF(N281="SST",0.314473,IF(N281="SLT",0.031243,IF(N281="LST",0.124228,IF(N281="LLT",0.010189,IF(N281="LST-OO",0.074671,IF(N281="LLT-OO",0.011965,IF(N281="LMT-OO",0.013497,IF(N281="HST",7.2954,IF(N281="HLT",0.60795)))))))))</f>
        <v>0</v>
      </c>
      <c r="K281" s="32" t="n">
        <f aca="false">IF(N281="SST",0.260619,IF(N281="SLT",0.02188,IF(N281="LST",0.040676,IF(N281="LLT",0.003372,IF(N281="LST-OO",0.037557,IF(N281="LLT-OO",0.002079,IF(N281="LMT-OO",0.012499,IF(N281="HST",0.004293,IF(N281="HLT",0.0003578)))))))))</f>
        <v>0</v>
      </c>
      <c r="L281" s="29" t="n">
        <f aca="false">IF(N281="SST",0.087,IF(N281="SLT",0.087,IF(N281="LST",0.12,IF(N281="LLT",0.12,IF(N281="LST-OO",0.12,IF(N281="LLT-OO",0.12,IF(N281="LMT-OO",0.12,IF(N281="HST",0.07,IF(N281="HLT",0.07)))))))))</f>
        <v>0</v>
      </c>
      <c r="M281" s="33" t="str">
        <f aca="false">IF(ISBLANK(N281),"",IF(N281="HST",J281+K281*((I281+H281)/2),IF(N281="HLT",J281+K281*((I281+H281)/2),J281+K281*LN((I281+H281)/2))))</f>
        <v/>
      </c>
      <c r="N281" s="31"/>
      <c r="O281" s="31"/>
      <c r="P281" s="34" t="n">
        <f aca="false">IF($H$3="US",IF(LEFT(N281,1)="S",IF(O281&lt;=4000,1,IF(O281&gt;4000,0.79+(6*O281/100000))),IF(LEFT(N281,1)="L",IF(O281&lt;=200,1,IF(O281&gt;200,1.005+(4.5526*O281/100000))),IF(LEFT(N281,1)="H",1))),IF($H$3="SI",IF(LEFT(N281,1)="S",IF(O281&lt;=1219.51,1,IF(O281&gt;1219.51,0.79+(6*(O281*3.28)/100000))),IF(LEFT(N281,1)="L",IF(O281&lt;=60.98,1,IF(O281&gt;60.98,1.005+(4.5526*(O281*3.28)/100000))),IF(LEFT(N281,1)="H",1)))))</f>
        <v>0</v>
      </c>
      <c r="Q281" s="35"/>
      <c r="R281" s="36" t="str">
        <f aca="false">IF(AF281&lt;0,0,IF($AD281=0,"Review",IF($H$3="US",(($H281-$I281-0.066667*($G281))/($G281*$M281)-($L281*$Q281))*$P281,(($H281-$I281-0.066667*($G281))/($G281*$M281)-($L281/8.696*$Q281))*$P281*37)))</f>
        <v>Review</v>
      </c>
      <c r="S281" s="37" t="str">
        <f aca="false">IF(R281="Review","",IF(R281=0,"",(SQRT(SUMSQ((5),(100*1.4/(H281-I281)),(100*IF($E$3="US",0.1,0.1*37)/R281)))/100)*R281))</f>
        <v/>
      </c>
      <c r="T281" s="38" t="str">
        <f aca="false">IF(R281="Review","",IF(R281=0,"",S281/R281))</f>
        <v/>
      </c>
      <c r="U281" s="39" t="n">
        <v>0.1814</v>
      </c>
      <c r="V281" s="40" t="n">
        <v>0.00096</v>
      </c>
      <c r="W281" s="41" t="e">
        <f aca="false">U281*G281</f>
        <v>#VALUE!</v>
      </c>
      <c r="X281" s="41" t="e">
        <f aca="false">EXP(-W281)</f>
        <v>#VALUE!</v>
      </c>
      <c r="Y281" s="41" t="e">
        <f aca="false">1-X281</f>
        <v>#VALUE!</v>
      </c>
      <c r="Z281" s="41" t="e">
        <f aca="false">1-(Y281/W281)</f>
        <v>#VALUE!</v>
      </c>
      <c r="AA281" s="41" t="e">
        <f aca="false">(R281*U281*V281)/Z281</f>
        <v>#VALUE!</v>
      </c>
      <c r="AB281" s="40" t="n">
        <v>0.01887</v>
      </c>
      <c r="AC281" s="42" t="s">
        <v>50</v>
      </c>
      <c r="AD281" s="43" t="b">
        <f aca="false">AND(NOT(ISBLANK(D281)),NOT(ISBLANK(F281)),NOT(ISBLANK(H281)),NOT(ISBLANK(I281)),NOT(ISBLANK(O281)),NOT(ISBLANK(Q281)),Q281&gt;=0,O281&gt;=0,H281&gt;=0,I281&gt;=0,G281&gt;0)</f>
        <v>0</v>
      </c>
      <c r="AE281" s="42" t="s">
        <v>51</v>
      </c>
      <c r="AF281" s="44" t="str">
        <f aca="false">IF($AD281=0,"Review",IF($H$3="US",(($H281-$I281-0.066667*($G281))/($G281*$M281)-($L281*$Q281))*$P281,(($H281-$I281-0.066667*($G281))/($G281*$M281)-($L281/8.696*$Q281))*$P281*37))</f>
        <v>Review</v>
      </c>
      <c r="AG281" s="45" t="str">
        <f aca="false">IF($AD281=0,"Review",IF($H$3="US",AA281/AB281*0.105*37,AA281/AB281))</f>
        <v>Review</v>
      </c>
      <c r="AH281" s="46" t="str">
        <f aca="false">IF($AD281=0,"",IF($H$3="US",AG281/60/60,AG281/24/60/60))</f>
        <v/>
      </c>
      <c r="AI281" s="47" t="str">
        <f aca="false">IF($AD281=0,"",IF($H$3="US",AA281/AB281*37/24/60/60,AA281/AB281/24/60/60))</f>
        <v/>
      </c>
      <c r="AJ281" s="48" t="str">
        <f aca="false">IF(AD281=0,"",IF(AF281=0,"",S281/R281))</f>
        <v/>
      </c>
      <c r="AK281" s="49" t="str">
        <f aca="false">IF(AD281=1,5%,"")</f>
        <v/>
      </c>
      <c r="AL281" s="49" t="str">
        <f aca="false">IF(AD281=1,(100*1.4)/(H281-I281)/100,"")</f>
        <v/>
      </c>
      <c r="AM281" s="49" t="str">
        <f aca="false">IF(AD281=1,IF(G281&gt;0,IF($H$3="US",0.1/AF281,(0.1*37)/AF281),0.1),"")</f>
        <v/>
      </c>
      <c r="AN281" s="49" t="str">
        <f aca="false">IF(AD281=1,SQRT(AK281*AK281+AL281*AL281+AM281*AM281),"")</f>
        <v/>
      </c>
      <c r="AO281" s="55"/>
    </row>
    <row r="282" customFormat="false" ht="19.35" hidden="false" customHeight="false" outlineLevel="0" collapsed="false">
      <c r="A282" s="26"/>
      <c r="B282" s="26"/>
      <c r="C282" s="27"/>
      <c r="D282" s="28"/>
      <c r="E282" s="27"/>
      <c r="F282" s="28"/>
      <c r="G282" s="29" t="str">
        <f aca="false">IF(OR(ISBLANK(C282),ISBLANK(D282),ISBLANK(E282),ISBLANK(F282)),"",(E282+F282)-(C282+D282))</f>
        <v/>
      </c>
      <c r="H282" s="30"/>
      <c r="I282" s="31"/>
      <c r="J282" s="32" t="n">
        <f aca="false">IF(N282="SST",0.314473,IF(N282="SLT",0.031243,IF(N282="LST",0.124228,IF(N282="LLT",0.010189,IF(N282="LST-OO",0.074671,IF(N282="LLT-OO",0.011965,IF(N282="LMT-OO",0.013497,IF(N282="HST",7.2954,IF(N282="HLT",0.60795)))))))))</f>
        <v>0</v>
      </c>
      <c r="K282" s="32" t="n">
        <f aca="false">IF(N282="SST",0.260619,IF(N282="SLT",0.02188,IF(N282="LST",0.040676,IF(N282="LLT",0.003372,IF(N282="LST-OO",0.037557,IF(N282="LLT-OO",0.002079,IF(N282="LMT-OO",0.012499,IF(N282="HST",0.004293,IF(N282="HLT",0.0003578)))))))))</f>
        <v>0</v>
      </c>
      <c r="L282" s="29" t="n">
        <f aca="false">IF(N282="SST",0.087,IF(N282="SLT",0.087,IF(N282="LST",0.12,IF(N282="LLT",0.12,IF(N282="LST-OO",0.12,IF(N282="LLT-OO",0.12,IF(N282="LMT-OO",0.12,IF(N282="HST",0.07,IF(N282="HLT",0.07)))))))))</f>
        <v>0</v>
      </c>
      <c r="M282" s="33" t="str">
        <f aca="false">IF(ISBLANK(N282),"",IF(N282="HST",J282+K282*((I282+H282)/2),IF(N282="HLT",J282+K282*((I282+H282)/2),J282+K282*LN((I282+H282)/2))))</f>
        <v/>
      </c>
      <c r="N282" s="31"/>
      <c r="O282" s="31"/>
      <c r="P282" s="34" t="n">
        <f aca="false">IF($H$3="US",IF(LEFT(N282,1)="S",IF(O282&lt;=4000,1,IF(O282&gt;4000,0.79+(6*O282/100000))),IF(LEFT(N282,1)="L",IF(O282&lt;=200,1,IF(O282&gt;200,1.005+(4.5526*O282/100000))),IF(LEFT(N282,1)="H",1))),IF($H$3="SI",IF(LEFT(N282,1)="S",IF(O282&lt;=1219.51,1,IF(O282&gt;1219.51,0.79+(6*(O282*3.28)/100000))),IF(LEFT(N282,1)="L",IF(O282&lt;=60.98,1,IF(O282&gt;60.98,1.005+(4.5526*(O282*3.28)/100000))),IF(LEFT(N282,1)="H",1)))))</f>
        <v>0</v>
      </c>
      <c r="Q282" s="35"/>
      <c r="R282" s="36" t="str">
        <f aca="false">IF(AF282&lt;0,0,IF($AD282=0,"Review",IF($H$3="US",(($H282-$I282-0.066667*($G282))/($G282*$M282)-($L282*$Q282))*$P282,(($H282-$I282-0.066667*($G282))/($G282*$M282)-($L282/8.696*$Q282))*$P282*37)))</f>
        <v>Review</v>
      </c>
      <c r="S282" s="37" t="str">
        <f aca="false">IF(R282="Review","",IF(R282=0,"",(SQRT(SUMSQ((5),(100*1.4/(H282-I282)),(100*IF($E$3="US",0.1,0.1*37)/R282)))/100)*R282))</f>
        <v/>
      </c>
      <c r="T282" s="38" t="str">
        <f aca="false">IF(R282="Review","",IF(R282=0,"",S282/R282))</f>
        <v/>
      </c>
      <c r="U282" s="39" t="n">
        <v>0.1814</v>
      </c>
      <c r="V282" s="40" t="n">
        <v>0.00096</v>
      </c>
      <c r="W282" s="41" t="e">
        <f aca="false">U282*G282</f>
        <v>#VALUE!</v>
      </c>
      <c r="X282" s="41" t="e">
        <f aca="false">EXP(-W282)</f>
        <v>#VALUE!</v>
      </c>
      <c r="Y282" s="41" t="e">
        <f aca="false">1-X282</f>
        <v>#VALUE!</v>
      </c>
      <c r="Z282" s="41" t="e">
        <f aca="false">1-(Y282/W282)</f>
        <v>#VALUE!</v>
      </c>
      <c r="AA282" s="41" t="e">
        <f aca="false">(R282*U282*V282)/Z282</f>
        <v>#VALUE!</v>
      </c>
      <c r="AB282" s="40" t="n">
        <v>0.01887</v>
      </c>
      <c r="AC282" s="42" t="s">
        <v>50</v>
      </c>
      <c r="AD282" s="43" t="b">
        <f aca="false">AND(NOT(ISBLANK(D282)),NOT(ISBLANK(F282)),NOT(ISBLANK(H282)),NOT(ISBLANK(I282)),NOT(ISBLANK(O282)),NOT(ISBLANK(Q282)),Q282&gt;=0,O282&gt;=0,H282&gt;=0,I282&gt;=0,G282&gt;0)</f>
        <v>0</v>
      </c>
      <c r="AE282" s="42" t="s">
        <v>51</v>
      </c>
      <c r="AF282" s="44" t="str">
        <f aca="false">IF($AD282=0,"Review",IF($H$3="US",(($H282-$I282-0.066667*($G282))/($G282*$M282)-($L282*$Q282))*$P282,(($H282-$I282-0.066667*($G282))/($G282*$M282)-($L282/8.696*$Q282))*$P282*37))</f>
        <v>Review</v>
      </c>
      <c r="AG282" s="45" t="str">
        <f aca="false">IF($AD282=0,"Review",IF($H$3="US",AA282/AB282*0.105*37,AA282/AB282))</f>
        <v>Review</v>
      </c>
      <c r="AH282" s="46" t="str">
        <f aca="false">IF($AD282=0,"",IF($H$3="US",AG282/60/60,AG282/24/60/60))</f>
        <v/>
      </c>
      <c r="AI282" s="47" t="str">
        <f aca="false">IF($AD282=0,"",IF($H$3="US",AA282/AB282*37/24/60/60,AA282/AB282/24/60/60))</f>
        <v/>
      </c>
      <c r="AJ282" s="48" t="str">
        <f aca="false">IF(AD282=0,"",IF(AF282=0,"",S282/R282))</f>
        <v/>
      </c>
      <c r="AK282" s="49" t="str">
        <f aca="false">IF(AD282=1,5%,"")</f>
        <v/>
      </c>
      <c r="AL282" s="49" t="str">
        <f aca="false">IF(AD282=1,(100*1.4)/(H282-I282)/100,"")</f>
        <v/>
      </c>
      <c r="AM282" s="49" t="str">
        <f aca="false">IF(AD282=1,IF(G282&gt;0,IF($H$3="US",0.1/AF282,(0.1*37)/AF282),0.1),"")</f>
        <v/>
      </c>
      <c r="AN282" s="49" t="str">
        <f aca="false">IF(AD282=1,SQRT(AK282*AK282+AL282*AL282+AM282*AM282),"")</f>
        <v/>
      </c>
      <c r="AO282" s="55"/>
    </row>
    <row r="283" customFormat="false" ht="19.35" hidden="false" customHeight="false" outlineLevel="0" collapsed="false">
      <c r="A283" s="26"/>
      <c r="B283" s="26"/>
      <c r="C283" s="27"/>
      <c r="D283" s="28"/>
      <c r="E283" s="27"/>
      <c r="F283" s="28"/>
      <c r="G283" s="29" t="str">
        <f aca="false">IF(OR(ISBLANK(C283),ISBLANK(D283),ISBLANK(E283),ISBLANK(F283)),"",(E283+F283)-(C283+D283))</f>
        <v/>
      </c>
      <c r="H283" s="30"/>
      <c r="I283" s="31"/>
      <c r="J283" s="32" t="n">
        <f aca="false">IF(N283="SST",0.314473,IF(N283="SLT",0.031243,IF(N283="LST",0.124228,IF(N283="LLT",0.010189,IF(N283="LST-OO",0.074671,IF(N283="LLT-OO",0.011965,IF(N283="LMT-OO",0.013497,IF(N283="HST",7.2954,IF(N283="HLT",0.60795)))))))))</f>
        <v>0</v>
      </c>
      <c r="K283" s="32" t="n">
        <f aca="false">IF(N283="SST",0.260619,IF(N283="SLT",0.02188,IF(N283="LST",0.040676,IF(N283="LLT",0.003372,IF(N283="LST-OO",0.037557,IF(N283="LLT-OO",0.002079,IF(N283="LMT-OO",0.012499,IF(N283="HST",0.004293,IF(N283="HLT",0.0003578)))))))))</f>
        <v>0</v>
      </c>
      <c r="L283" s="29" t="n">
        <f aca="false">IF(N283="SST",0.087,IF(N283="SLT",0.087,IF(N283="LST",0.12,IF(N283="LLT",0.12,IF(N283="LST-OO",0.12,IF(N283="LLT-OO",0.12,IF(N283="LMT-OO",0.12,IF(N283="HST",0.07,IF(N283="HLT",0.07)))))))))</f>
        <v>0</v>
      </c>
      <c r="M283" s="33" t="str">
        <f aca="false">IF(ISBLANK(N283),"",IF(N283="HST",J283+K283*((I283+H283)/2),IF(N283="HLT",J283+K283*((I283+H283)/2),J283+K283*LN((I283+H283)/2))))</f>
        <v/>
      </c>
      <c r="N283" s="31"/>
      <c r="O283" s="31"/>
      <c r="P283" s="34" t="n">
        <f aca="false">IF($H$3="US",IF(LEFT(N283,1)="S",IF(O283&lt;=4000,1,IF(O283&gt;4000,0.79+(6*O283/100000))),IF(LEFT(N283,1)="L",IF(O283&lt;=200,1,IF(O283&gt;200,1.005+(4.5526*O283/100000))),IF(LEFT(N283,1)="H",1))),IF($H$3="SI",IF(LEFT(N283,1)="S",IF(O283&lt;=1219.51,1,IF(O283&gt;1219.51,0.79+(6*(O283*3.28)/100000))),IF(LEFT(N283,1)="L",IF(O283&lt;=60.98,1,IF(O283&gt;60.98,1.005+(4.5526*(O283*3.28)/100000))),IF(LEFT(N283,1)="H",1)))))</f>
        <v>0</v>
      </c>
      <c r="Q283" s="35"/>
      <c r="R283" s="36" t="str">
        <f aca="false">IF(AF283&lt;0,0,IF($AD283=0,"Review",IF($H$3="US",(($H283-$I283-0.066667*($G283))/($G283*$M283)-($L283*$Q283))*$P283,(($H283-$I283-0.066667*($G283))/($G283*$M283)-($L283/8.696*$Q283))*$P283*37)))</f>
        <v>Review</v>
      </c>
      <c r="S283" s="37" t="str">
        <f aca="false">IF(R283="Review","",IF(R283=0,"",(SQRT(SUMSQ((5),(100*1.4/(H283-I283)),(100*IF($E$3="US",0.1,0.1*37)/R283)))/100)*R283))</f>
        <v/>
      </c>
      <c r="T283" s="38" t="str">
        <f aca="false">IF(R283="Review","",IF(R283=0,"",S283/R283))</f>
        <v/>
      </c>
      <c r="U283" s="39" t="n">
        <v>0.1814</v>
      </c>
      <c r="V283" s="40" t="n">
        <v>0.00096</v>
      </c>
      <c r="W283" s="41" t="e">
        <f aca="false">U283*G283</f>
        <v>#VALUE!</v>
      </c>
      <c r="X283" s="41" t="e">
        <f aca="false">EXP(-W283)</f>
        <v>#VALUE!</v>
      </c>
      <c r="Y283" s="41" t="e">
        <f aca="false">1-X283</f>
        <v>#VALUE!</v>
      </c>
      <c r="Z283" s="41" t="e">
        <f aca="false">1-(Y283/W283)</f>
        <v>#VALUE!</v>
      </c>
      <c r="AA283" s="41" t="e">
        <f aca="false">(R283*U283*V283)/Z283</f>
        <v>#VALUE!</v>
      </c>
      <c r="AB283" s="40" t="n">
        <v>0.01887</v>
      </c>
      <c r="AC283" s="42" t="s">
        <v>50</v>
      </c>
      <c r="AD283" s="43" t="b">
        <f aca="false">AND(NOT(ISBLANK(D283)),NOT(ISBLANK(F283)),NOT(ISBLANK(H283)),NOT(ISBLANK(I283)),NOT(ISBLANK(O283)),NOT(ISBLANK(Q283)),Q283&gt;=0,O283&gt;=0,H283&gt;=0,I283&gt;=0,G283&gt;0)</f>
        <v>0</v>
      </c>
      <c r="AE283" s="42" t="s">
        <v>51</v>
      </c>
      <c r="AF283" s="44" t="str">
        <f aca="false">IF($AD283=0,"Review",IF($H$3="US",(($H283-$I283-0.066667*($G283))/($G283*$M283)-($L283*$Q283))*$P283,(($H283-$I283-0.066667*($G283))/($G283*$M283)-($L283/8.696*$Q283))*$P283*37))</f>
        <v>Review</v>
      </c>
      <c r="AG283" s="45" t="str">
        <f aca="false">IF($AD283=0,"Review",IF($H$3="US",AA283/AB283*0.105*37,AA283/AB283))</f>
        <v>Review</v>
      </c>
      <c r="AH283" s="46" t="str">
        <f aca="false">IF($AD283=0,"",IF($H$3="US",AG283/60/60,AG283/24/60/60))</f>
        <v/>
      </c>
      <c r="AI283" s="47" t="str">
        <f aca="false">IF($AD283=0,"",IF($H$3="US",AA283/AB283*37/24/60/60,AA283/AB283/24/60/60))</f>
        <v/>
      </c>
      <c r="AJ283" s="48" t="str">
        <f aca="false">IF(AD283=0,"",IF(AF283=0,"",S283/R283))</f>
        <v/>
      </c>
      <c r="AK283" s="49" t="str">
        <f aca="false">IF(AD283=1,5%,"")</f>
        <v/>
      </c>
      <c r="AL283" s="49" t="str">
        <f aca="false">IF(AD283=1,(100*1.4)/(H283-I283)/100,"")</f>
        <v/>
      </c>
      <c r="AM283" s="49" t="str">
        <f aca="false">IF(AD283=1,IF(G283&gt;0,IF($H$3="US",0.1/AF283,(0.1*37)/AF283),0.1),"")</f>
        <v/>
      </c>
      <c r="AN283" s="49" t="str">
        <f aca="false">IF(AD283=1,SQRT(AK283*AK283+AL283*AL283+AM283*AM283),"")</f>
        <v/>
      </c>
      <c r="AO283" s="55"/>
    </row>
    <row r="284" customFormat="false" ht="19.35" hidden="false" customHeight="false" outlineLevel="0" collapsed="false">
      <c r="A284" s="26"/>
      <c r="B284" s="26"/>
      <c r="C284" s="27"/>
      <c r="D284" s="28"/>
      <c r="E284" s="27"/>
      <c r="F284" s="28"/>
      <c r="G284" s="29" t="str">
        <f aca="false">IF(OR(ISBLANK(C284),ISBLANK(D284),ISBLANK(E284),ISBLANK(F284)),"",(E284+F284)-(C284+D284))</f>
        <v/>
      </c>
      <c r="H284" s="30"/>
      <c r="I284" s="31"/>
      <c r="J284" s="32" t="n">
        <f aca="false">IF(N284="SST",0.314473,IF(N284="SLT",0.031243,IF(N284="LST",0.124228,IF(N284="LLT",0.010189,IF(N284="LST-OO",0.074671,IF(N284="LLT-OO",0.011965,IF(N284="LMT-OO",0.013497,IF(N284="HST",7.2954,IF(N284="HLT",0.60795)))))))))</f>
        <v>0</v>
      </c>
      <c r="K284" s="32" t="n">
        <f aca="false">IF(N284="SST",0.260619,IF(N284="SLT",0.02188,IF(N284="LST",0.040676,IF(N284="LLT",0.003372,IF(N284="LST-OO",0.037557,IF(N284="LLT-OO",0.002079,IF(N284="LMT-OO",0.012499,IF(N284="HST",0.004293,IF(N284="HLT",0.0003578)))))))))</f>
        <v>0</v>
      </c>
      <c r="L284" s="29" t="n">
        <f aca="false">IF(N284="SST",0.087,IF(N284="SLT",0.087,IF(N284="LST",0.12,IF(N284="LLT",0.12,IF(N284="LST-OO",0.12,IF(N284="LLT-OO",0.12,IF(N284="LMT-OO",0.12,IF(N284="HST",0.07,IF(N284="HLT",0.07)))))))))</f>
        <v>0</v>
      </c>
      <c r="M284" s="33" t="str">
        <f aca="false">IF(ISBLANK(N284),"",IF(N284="HST",J284+K284*((I284+H284)/2),IF(N284="HLT",J284+K284*((I284+H284)/2),J284+K284*LN((I284+H284)/2))))</f>
        <v/>
      </c>
      <c r="N284" s="31"/>
      <c r="O284" s="31"/>
      <c r="P284" s="34" t="n">
        <f aca="false">IF($H$3="US",IF(LEFT(N284,1)="S",IF(O284&lt;=4000,1,IF(O284&gt;4000,0.79+(6*O284/100000))),IF(LEFT(N284,1)="L",IF(O284&lt;=200,1,IF(O284&gt;200,1.005+(4.5526*O284/100000))),IF(LEFT(N284,1)="H",1))),IF($H$3="SI",IF(LEFT(N284,1)="S",IF(O284&lt;=1219.51,1,IF(O284&gt;1219.51,0.79+(6*(O284*3.28)/100000))),IF(LEFT(N284,1)="L",IF(O284&lt;=60.98,1,IF(O284&gt;60.98,1.005+(4.5526*(O284*3.28)/100000))),IF(LEFT(N284,1)="H",1)))))</f>
        <v>0</v>
      </c>
      <c r="Q284" s="35"/>
      <c r="R284" s="36" t="str">
        <f aca="false">IF(AF284&lt;0,0,IF($AD284=0,"Review",IF($H$3="US",(($H284-$I284-0.066667*($G284))/($G284*$M284)-($L284*$Q284))*$P284,(($H284-$I284-0.066667*($G284))/($G284*$M284)-($L284/8.696*$Q284))*$P284*37)))</f>
        <v>Review</v>
      </c>
      <c r="S284" s="37" t="str">
        <f aca="false">IF(R284="Review","",IF(R284=0,"",(SQRT(SUMSQ((5),(100*1.4/(H284-I284)),(100*IF($E$3="US",0.1,0.1*37)/R284)))/100)*R284))</f>
        <v/>
      </c>
      <c r="T284" s="38" t="str">
        <f aca="false">IF(R284="Review","",IF(R284=0,"",S284/R284))</f>
        <v/>
      </c>
      <c r="U284" s="39" t="n">
        <v>0.1814</v>
      </c>
      <c r="V284" s="40" t="n">
        <v>0.00096</v>
      </c>
      <c r="W284" s="41" t="e">
        <f aca="false">U284*G284</f>
        <v>#VALUE!</v>
      </c>
      <c r="X284" s="41" t="e">
        <f aca="false">EXP(-W284)</f>
        <v>#VALUE!</v>
      </c>
      <c r="Y284" s="41" t="e">
        <f aca="false">1-X284</f>
        <v>#VALUE!</v>
      </c>
      <c r="Z284" s="41" t="e">
        <f aca="false">1-(Y284/W284)</f>
        <v>#VALUE!</v>
      </c>
      <c r="AA284" s="41" t="e">
        <f aca="false">(R284*U284*V284)/Z284</f>
        <v>#VALUE!</v>
      </c>
      <c r="AB284" s="40" t="n">
        <v>0.01887</v>
      </c>
      <c r="AC284" s="42" t="s">
        <v>50</v>
      </c>
      <c r="AD284" s="43" t="b">
        <f aca="false">AND(NOT(ISBLANK(D284)),NOT(ISBLANK(F284)),NOT(ISBLANK(H284)),NOT(ISBLANK(I284)),NOT(ISBLANK(O284)),NOT(ISBLANK(Q284)),Q284&gt;=0,O284&gt;=0,H284&gt;=0,I284&gt;=0,G284&gt;0)</f>
        <v>0</v>
      </c>
      <c r="AE284" s="42" t="s">
        <v>51</v>
      </c>
      <c r="AF284" s="44" t="str">
        <f aca="false">IF($AD284=0,"Review",IF($H$3="US",(($H284-$I284-0.066667*($G284))/($G284*$M284)-($L284*$Q284))*$P284,(($H284-$I284-0.066667*($G284))/($G284*$M284)-($L284/8.696*$Q284))*$P284*37))</f>
        <v>Review</v>
      </c>
      <c r="AG284" s="45" t="str">
        <f aca="false">IF($AD284=0,"Review",IF($H$3="US",AA284/AB284*0.105*37,AA284/AB284))</f>
        <v>Review</v>
      </c>
      <c r="AH284" s="46" t="str">
        <f aca="false">IF($AD284=0,"",IF($H$3="US",AG284/60/60,AG284/24/60/60))</f>
        <v/>
      </c>
      <c r="AI284" s="47" t="str">
        <f aca="false">IF($AD284=0,"",IF($H$3="US",AA284/AB284*37/24/60/60,AA284/AB284/24/60/60))</f>
        <v/>
      </c>
      <c r="AJ284" s="48" t="str">
        <f aca="false">IF(AD284=0,"",IF(AF284=0,"",S284/R284))</f>
        <v/>
      </c>
      <c r="AK284" s="49" t="str">
        <f aca="false">IF(AD284=1,5%,"")</f>
        <v/>
      </c>
      <c r="AL284" s="49" t="str">
        <f aca="false">IF(AD284=1,(100*1.4)/(H284-I284)/100,"")</f>
        <v/>
      </c>
      <c r="AM284" s="49" t="str">
        <f aca="false">IF(AD284=1,IF(G284&gt;0,IF($H$3="US",0.1/AF284,(0.1*37)/AF284),0.1),"")</f>
        <v/>
      </c>
      <c r="AN284" s="49" t="str">
        <f aca="false">IF(AD284=1,SQRT(AK284*AK284+AL284*AL284+AM284*AM284),"")</f>
        <v/>
      </c>
      <c r="AO284" s="55"/>
    </row>
    <row r="285" customFormat="false" ht="19.35" hidden="false" customHeight="false" outlineLevel="0" collapsed="false">
      <c r="A285" s="26"/>
      <c r="B285" s="26"/>
      <c r="C285" s="27"/>
      <c r="D285" s="28"/>
      <c r="E285" s="27"/>
      <c r="F285" s="28"/>
      <c r="G285" s="29" t="str">
        <f aca="false">IF(OR(ISBLANK(C285),ISBLANK(D285),ISBLANK(E285),ISBLANK(F285)),"",(E285+F285)-(C285+D285))</f>
        <v/>
      </c>
      <c r="H285" s="30"/>
      <c r="I285" s="31"/>
      <c r="J285" s="32" t="n">
        <f aca="false">IF(N285="SST",0.314473,IF(N285="SLT",0.031243,IF(N285="LST",0.124228,IF(N285="LLT",0.010189,IF(N285="LST-OO",0.074671,IF(N285="LLT-OO",0.011965,IF(N285="LMT-OO",0.013497,IF(N285="HST",7.2954,IF(N285="HLT",0.60795)))))))))</f>
        <v>0</v>
      </c>
      <c r="K285" s="32" t="n">
        <f aca="false">IF(N285="SST",0.260619,IF(N285="SLT",0.02188,IF(N285="LST",0.040676,IF(N285="LLT",0.003372,IF(N285="LST-OO",0.037557,IF(N285="LLT-OO",0.002079,IF(N285="LMT-OO",0.012499,IF(N285="HST",0.004293,IF(N285="HLT",0.0003578)))))))))</f>
        <v>0</v>
      </c>
      <c r="L285" s="29" t="n">
        <f aca="false">IF(N285="SST",0.087,IF(N285="SLT",0.087,IF(N285="LST",0.12,IF(N285="LLT",0.12,IF(N285="LST-OO",0.12,IF(N285="LLT-OO",0.12,IF(N285="LMT-OO",0.12,IF(N285="HST",0.07,IF(N285="HLT",0.07)))))))))</f>
        <v>0</v>
      </c>
      <c r="M285" s="33" t="str">
        <f aca="false">IF(ISBLANK(N285),"",IF(N285="HST",J285+K285*((I285+H285)/2),IF(N285="HLT",J285+K285*((I285+H285)/2),J285+K285*LN((I285+H285)/2))))</f>
        <v/>
      </c>
      <c r="N285" s="31"/>
      <c r="O285" s="31"/>
      <c r="P285" s="34" t="n">
        <f aca="false">IF($H$3="US",IF(LEFT(N285,1)="S",IF(O285&lt;=4000,1,IF(O285&gt;4000,0.79+(6*O285/100000))),IF(LEFT(N285,1)="L",IF(O285&lt;=200,1,IF(O285&gt;200,1.005+(4.5526*O285/100000))),IF(LEFT(N285,1)="H",1))),IF($H$3="SI",IF(LEFT(N285,1)="S",IF(O285&lt;=1219.51,1,IF(O285&gt;1219.51,0.79+(6*(O285*3.28)/100000))),IF(LEFT(N285,1)="L",IF(O285&lt;=60.98,1,IF(O285&gt;60.98,1.005+(4.5526*(O285*3.28)/100000))),IF(LEFT(N285,1)="H",1)))))</f>
        <v>0</v>
      </c>
      <c r="Q285" s="35"/>
      <c r="R285" s="36" t="str">
        <f aca="false">IF(AF285&lt;0,0,IF($AD285=0,"Review",IF($H$3="US",(($H285-$I285-0.066667*($G285))/($G285*$M285)-($L285*$Q285))*$P285,(($H285-$I285-0.066667*($G285))/($G285*$M285)-($L285/8.696*$Q285))*$P285*37)))</f>
        <v>Review</v>
      </c>
      <c r="S285" s="37" t="str">
        <f aca="false">IF(R285="Review","",IF(R285=0,"",(SQRT(SUMSQ((5),(100*1.4/(H285-I285)),(100*IF($E$3="US",0.1,0.1*37)/R285)))/100)*R285))</f>
        <v/>
      </c>
      <c r="T285" s="38" t="str">
        <f aca="false">IF(R285="Review","",IF(R285=0,"",S285/R285))</f>
        <v/>
      </c>
      <c r="U285" s="39" t="n">
        <v>0.1814</v>
      </c>
      <c r="V285" s="40" t="n">
        <v>0.00096</v>
      </c>
      <c r="W285" s="41" t="e">
        <f aca="false">U285*G285</f>
        <v>#VALUE!</v>
      </c>
      <c r="X285" s="41" t="e">
        <f aca="false">EXP(-W285)</f>
        <v>#VALUE!</v>
      </c>
      <c r="Y285" s="41" t="e">
        <f aca="false">1-X285</f>
        <v>#VALUE!</v>
      </c>
      <c r="Z285" s="41" t="e">
        <f aca="false">1-(Y285/W285)</f>
        <v>#VALUE!</v>
      </c>
      <c r="AA285" s="41" t="e">
        <f aca="false">(R285*U285*V285)/Z285</f>
        <v>#VALUE!</v>
      </c>
      <c r="AB285" s="40" t="n">
        <v>0.01887</v>
      </c>
      <c r="AC285" s="42" t="s">
        <v>50</v>
      </c>
      <c r="AD285" s="43" t="b">
        <f aca="false">AND(NOT(ISBLANK(D285)),NOT(ISBLANK(F285)),NOT(ISBLANK(H285)),NOT(ISBLANK(I285)),NOT(ISBLANK(O285)),NOT(ISBLANK(Q285)),Q285&gt;=0,O285&gt;=0,H285&gt;=0,I285&gt;=0,G285&gt;0)</f>
        <v>0</v>
      </c>
      <c r="AE285" s="42" t="s">
        <v>51</v>
      </c>
      <c r="AF285" s="44" t="str">
        <f aca="false">IF($AD285=0,"Review",IF($H$3="US",(($H285-$I285-0.066667*($G285))/($G285*$M285)-($L285*$Q285))*$P285,(($H285-$I285-0.066667*($G285))/($G285*$M285)-($L285/8.696*$Q285))*$P285*37))</f>
        <v>Review</v>
      </c>
      <c r="AG285" s="45" t="str">
        <f aca="false">IF($AD285=0,"Review",IF($H$3="US",AA285/AB285*0.105*37,AA285/AB285))</f>
        <v>Review</v>
      </c>
      <c r="AH285" s="46" t="str">
        <f aca="false">IF($AD285=0,"",IF($H$3="US",AG285/60/60,AG285/24/60/60))</f>
        <v/>
      </c>
      <c r="AI285" s="47" t="str">
        <f aca="false">IF($AD285=0,"",IF($H$3="US",AA285/AB285*37/24/60/60,AA285/AB285/24/60/60))</f>
        <v/>
      </c>
      <c r="AJ285" s="48" t="str">
        <f aca="false">IF(AD285=0,"",IF(AF285=0,"",S285/R285))</f>
        <v/>
      </c>
      <c r="AK285" s="49" t="str">
        <f aca="false">IF(AD285=1,5%,"")</f>
        <v/>
      </c>
      <c r="AL285" s="49" t="str">
        <f aca="false">IF(AD285=1,(100*1.4)/(H285-I285)/100,"")</f>
        <v/>
      </c>
      <c r="AM285" s="49" t="str">
        <f aca="false">IF(AD285=1,IF(G285&gt;0,IF($H$3="US",0.1/AF285,(0.1*37)/AF285),0.1),"")</f>
        <v/>
      </c>
      <c r="AN285" s="49" t="str">
        <f aca="false">IF(AD285=1,SQRT(AK285*AK285+AL285*AL285+AM285*AM285),"")</f>
        <v/>
      </c>
      <c r="AO285" s="55"/>
    </row>
    <row r="286" customFormat="false" ht="19.35" hidden="false" customHeight="false" outlineLevel="0" collapsed="false">
      <c r="A286" s="26"/>
      <c r="B286" s="26"/>
      <c r="C286" s="27"/>
      <c r="D286" s="28"/>
      <c r="E286" s="27"/>
      <c r="F286" s="28"/>
      <c r="G286" s="29" t="str">
        <f aca="false">IF(OR(ISBLANK(C286),ISBLANK(D286),ISBLANK(E286),ISBLANK(F286)),"",(E286+F286)-(C286+D286))</f>
        <v/>
      </c>
      <c r="H286" s="30"/>
      <c r="I286" s="31"/>
      <c r="J286" s="32" t="n">
        <f aca="false">IF(N286="SST",0.314473,IF(N286="SLT",0.031243,IF(N286="LST",0.124228,IF(N286="LLT",0.010189,IF(N286="LST-OO",0.074671,IF(N286="LLT-OO",0.011965,IF(N286="LMT-OO",0.013497,IF(N286="HST",7.2954,IF(N286="HLT",0.60795)))))))))</f>
        <v>0</v>
      </c>
      <c r="K286" s="32" t="n">
        <f aca="false">IF(N286="SST",0.260619,IF(N286="SLT",0.02188,IF(N286="LST",0.040676,IF(N286="LLT",0.003372,IF(N286="LST-OO",0.037557,IF(N286="LLT-OO",0.002079,IF(N286="LMT-OO",0.012499,IF(N286="HST",0.004293,IF(N286="HLT",0.0003578)))))))))</f>
        <v>0</v>
      </c>
      <c r="L286" s="29" t="n">
        <f aca="false">IF(N286="SST",0.087,IF(N286="SLT",0.087,IF(N286="LST",0.12,IF(N286="LLT",0.12,IF(N286="LST-OO",0.12,IF(N286="LLT-OO",0.12,IF(N286="LMT-OO",0.12,IF(N286="HST",0.07,IF(N286="HLT",0.07)))))))))</f>
        <v>0</v>
      </c>
      <c r="M286" s="33" t="str">
        <f aca="false">IF(ISBLANK(N286),"",IF(N286="HST",J286+K286*((I286+H286)/2),IF(N286="HLT",J286+K286*((I286+H286)/2),J286+K286*LN((I286+H286)/2))))</f>
        <v/>
      </c>
      <c r="N286" s="31"/>
      <c r="O286" s="31"/>
      <c r="P286" s="34" t="n">
        <f aca="false">IF($H$3="US",IF(LEFT(N286,1)="S",IF(O286&lt;=4000,1,IF(O286&gt;4000,0.79+(6*O286/100000))),IF(LEFT(N286,1)="L",IF(O286&lt;=200,1,IF(O286&gt;200,1.005+(4.5526*O286/100000))),IF(LEFT(N286,1)="H",1))),IF($H$3="SI",IF(LEFT(N286,1)="S",IF(O286&lt;=1219.51,1,IF(O286&gt;1219.51,0.79+(6*(O286*3.28)/100000))),IF(LEFT(N286,1)="L",IF(O286&lt;=60.98,1,IF(O286&gt;60.98,1.005+(4.5526*(O286*3.28)/100000))),IF(LEFT(N286,1)="H",1)))))</f>
        <v>0</v>
      </c>
      <c r="Q286" s="35"/>
      <c r="R286" s="36" t="str">
        <f aca="false">IF(AF286&lt;0,0,IF($AD286=0,"Review",IF($H$3="US",(($H286-$I286-0.066667*($G286))/($G286*$M286)-($L286*$Q286))*$P286,(($H286-$I286-0.066667*($G286))/($G286*$M286)-($L286/8.696*$Q286))*$P286*37)))</f>
        <v>Review</v>
      </c>
      <c r="S286" s="37" t="str">
        <f aca="false">IF(R286="Review","",IF(R286=0,"",(SQRT(SUMSQ((5),(100*1.4/(H286-I286)),(100*IF($E$3="US",0.1,0.1*37)/R286)))/100)*R286))</f>
        <v/>
      </c>
      <c r="T286" s="38" t="str">
        <f aca="false">IF(R286="Review","",IF(R286=0,"",S286/R286))</f>
        <v/>
      </c>
      <c r="U286" s="39" t="n">
        <v>0.1814</v>
      </c>
      <c r="V286" s="40" t="n">
        <v>0.00096</v>
      </c>
      <c r="W286" s="41" t="e">
        <f aca="false">U286*G286</f>
        <v>#VALUE!</v>
      </c>
      <c r="X286" s="41" t="e">
        <f aca="false">EXP(-W286)</f>
        <v>#VALUE!</v>
      </c>
      <c r="Y286" s="41" t="e">
        <f aca="false">1-X286</f>
        <v>#VALUE!</v>
      </c>
      <c r="Z286" s="41" t="e">
        <f aca="false">1-(Y286/W286)</f>
        <v>#VALUE!</v>
      </c>
      <c r="AA286" s="41" t="e">
        <f aca="false">(R286*U286*V286)/Z286</f>
        <v>#VALUE!</v>
      </c>
      <c r="AB286" s="40" t="n">
        <v>0.01887</v>
      </c>
      <c r="AC286" s="42" t="s">
        <v>50</v>
      </c>
      <c r="AD286" s="43" t="b">
        <f aca="false">AND(NOT(ISBLANK(D286)),NOT(ISBLANK(F286)),NOT(ISBLANK(H286)),NOT(ISBLANK(I286)),NOT(ISBLANK(O286)),NOT(ISBLANK(Q286)),Q286&gt;=0,O286&gt;=0,H286&gt;=0,I286&gt;=0,G286&gt;0)</f>
        <v>0</v>
      </c>
      <c r="AE286" s="42" t="s">
        <v>51</v>
      </c>
      <c r="AF286" s="44" t="str">
        <f aca="false">IF($AD286=0,"Review",IF($H$3="US",(($H286-$I286-0.066667*($G286))/($G286*$M286)-($L286*$Q286))*$P286,(($H286-$I286-0.066667*($G286))/($G286*$M286)-($L286/8.696*$Q286))*$P286*37))</f>
        <v>Review</v>
      </c>
      <c r="AG286" s="45" t="str">
        <f aca="false">IF($AD286=0,"Review",IF($H$3="US",AA286/AB286*0.105*37,AA286/AB286))</f>
        <v>Review</v>
      </c>
      <c r="AH286" s="46" t="str">
        <f aca="false">IF($AD286=0,"",IF($H$3="US",AG286/60/60,AG286/24/60/60))</f>
        <v/>
      </c>
      <c r="AI286" s="47" t="str">
        <f aca="false">IF($AD286=0,"",IF($H$3="US",AA286/AB286*37/24/60/60,AA286/AB286/24/60/60))</f>
        <v/>
      </c>
      <c r="AJ286" s="48" t="str">
        <f aca="false">IF(AD286=0,"",IF(AF286=0,"",S286/R286))</f>
        <v/>
      </c>
      <c r="AK286" s="49" t="str">
        <f aca="false">IF(AD286=1,5%,"")</f>
        <v/>
      </c>
      <c r="AL286" s="49" t="str">
        <f aca="false">IF(AD286=1,(100*1.4)/(H286-I286)/100,"")</f>
        <v/>
      </c>
      <c r="AM286" s="49" t="str">
        <f aca="false">IF(AD286=1,IF(G286&gt;0,IF($H$3="US",0.1/AF286,(0.1*37)/AF286),0.1),"")</f>
        <v/>
      </c>
      <c r="AN286" s="49" t="str">
        <f aca="false">IF(AD286=1,SQRT(AK286*AK286+AL286*AL286+AM286*AM286),"")</f>
        <v/>
      </c>
      <c r="AO286" s="55"/>
    </row>
    <row r="287" customFormat="false" ht="19.35" hidden="false" customHeight="false" outlineLevel="0" collapsed="false">
      <c r="A287" s="26"/>
      <c r="B287" s="26"/>
      <c r="C287" s="27"/>
      <c r="D287" s="28"/>
      <c r="E287" s="27"/>
      <c r="F287" s="28"/>
      <c r="G287" s="29" t="str">
        <f aca="false">IF(OR(ISBLANK(C287),ISBLANK(D287),ISBLANK(E287),ISBLANK(F287)),"",(E287+F287)-(C287+D287))</f>
        <v/>
      </c>
      <c r="H287" s="30"/>
      <c r="I287" s="31"/>
      <c r="J287" s="32" t="n">
        <f aca="false">IF(N287="SST",0.314473,IF(N287="SLT",0.031243,IF(N287="LST",0.124228,IF(N287="LLT",0.010189,IF(N287="LST-OO",0.074671,IF(N287="LLT-OO",0.011965,IF(N287="LMT-OO",0.013497,IF(N287="HST",7.2954,IF(N287="HLT",0.60795)))))))))</f>
        <v>0</v>
      </c>
      <c r="K287" s="32" t="n">
        <f aca="false">IF(N287="SST",0.260619,IF(N287="SLT",0.02188,IF(N287="LST",0.040676,IF(N287="LLT",0.003372,IF(N287="LST-OO",0.037557,IF(N287="LLT-OO",0.002079,IF(N287="LMT-OO",0.012499,IF(N287="HST",0.004293,IF(N287="HLT",0.0003578)))))))))</f>
        <v>0</v>
      </c>
      <c r="L287" s="29" t="n">
        <f aca="false">IF(N287="SST",0.087,IF(N287="SLT",0.087,IF(N287="LST",0.12,IF(N287="LLT",0.12,IF(N287="LST-OO",0.12,IF(N287="LLT-OO",0.12,IF(N287="LMT-OO",0.12,IF(N287="HST",0.07,IF(N287="HLT",0.07)))))))))</f>
        <v>0</v>
      </c>
      <c r="M287" s="33" t="str">
        <f aca="false">IF(ISBLANK(N287),"",IF(N287="HST",J287+K287*((I287+H287)/2),IF(N287="HLT",J287+K287*((I287+H287)/2),J287+K287*LN((I287+H287)/2))))</f>
        <v/>
      </c>
      <c r="N287" s="31"/>
      <c r="O287" s="31"/>
      <c r="P287" s="34" t="n">
        <f aca="false">IF($H$3="US",IF(LEFT(N287,1)="S",IF(O287&lt;=4000,1,IF(O287&gt;4000,0.79+(6*O287/100000))),IF(LEFT(N287,1)="L",IF(O287&lt;=200,1,IF(O287&gt;200,1.005+(4.5526*O287/100000))),IF(LEFT(N287,1)="H",1))),IF($H$3="SI",IF(LEFT(N287,1)="S",IF(O287&lt;=1219.51,1,IF(O287&gt;1219.51,0.79+(6*(O287*3.28)/100000))),IF(LEFT(N287,1)="L",IF(O287&lt;=60.98,1,IF(O287&gt;60.98,1.005+(4.5526*(O287*3.28)/100000))),IF(LEFT(N287,1)="H",1)))))</f>
        <v>0</v>
      </c>
      <c r="Q287" s="35"/>
      <c r="R287" s="36" t="str">
        <f aca="false">IF(AF287&lt;0,0,IF($AD287=0,"Review",IF($H$3="US",(($H287-$I287-0.066667*($G287))/($G287*$M287)-($L287*$Q287))*$P287,(($H287-$I287-0.066667*($G287))/($G287*$M287)-($L287/8.696*$Q287))*$P287*37)))</f>
        <v>Review</v>
      </c>
      <c r="S287" s="37" t="str">
        <f aca="false">IF(R287="Review","",IF(R287=0,"",(SQRT(SUMSQ((5),(100*1.4/(H287-I287)),(100*IF($E$3="US",0.1,0.1*37)/R287)))/100)*R287))</f>
        <v/>
      </c>
      <c r="T287" s="38" t="str">
        <f aca="false">IF(R287="Review","",IF(R287=0,"",S287/R287))</f>
        <v/>
      </c>
      <c r="U287" s="39" t="n">
        <v>0.1814</v>
      </c>
      <c r="V287" s="40" t="n">
        <v>0.00096</v>
      </c>
      <c r="W287" s="41" t="e">
        <f aca="false">U287*G287</f>
        <v>#VALUE!</v>
      </c>
      <c r="X287" s="41" t="e">
        <f aca="false">EXP(-W287)</f>
        <v>#VALUE!</v>
      </c>
      <c r="Y287" s="41" t="e">
        <f aca="false">1-X287</f>
        <v>#VALUE!</v>
      </c>
      <c r="Z287" s="41" t="e">
        <f aca="false">1-(Y287/W287)</f>
        <v>#VALUE!</v>
      </c>
      <c r="AA287" s="41" t="e">
        <f aca="false">(R287*U287*V287)/Z287</f>
        <v>#VALUE!</v>
      </c>
      <c r="AB287" s="40" t="n">
        <v>0.01887</v>
      </c>
      <c r="AC287" s="42" t="s">
        <v>50</v>
      </c>
      <c r="AD287" s="43" t="b">
        <f aca="false">AND(NOT(ISBLANK(D287)),NOT(ISBLANK(F287)),NOT(ISBLANK(H287)),NOT(ISBLANK(I287)),NOT(ISBLANK(O287)),NOT(ISBLANK(Q287)),Q287&gt;=0,O287&gt;=0,H287&gt;=0,I287&gt;=0,G287&gt;0)</f>
        <v>0</v>
      </c>
      <c r="AE287" s="42" t="s">
        <v>51</v>
      </c>
      <c r="AF287" s="44" t="str">
        <f aca="false">IF($AD287=0,"Review",IF($H$3="US",(($H287-$I287-0.066667*($G287))/($G287*$M287)-($L287*$Q287))*$P287,(($H287-$I287-0.066667*($G287))/($G287*$M287)-($L287/8.696*$Q287))*$P287*37))</f>
        <v>Review</v>
      </c>
      <c r="AG287" s="45" t="str">
        <f aca="false">IF($AD287=0,"Review",IF($H$3="US",AA287/AB287*0.105*37,AA287/AB287))</f>
        <v>Review</v>
      </c>
      <c r="AH287" s="46" t="str">
        <f aca="false">IF($AD287=0,"",IF($H$3="US",AG287/60/60,AG287/24/60/60))</f>
        <v/>
      </c>
      <c r="AI287" s="47" t="str">
        <f aca="false">IF($AD287=0,"",IF($H$3="US",AA287/AB287*37/24/60/60,AA287/AB287/24/60/60))</f>
        <v/>
      </c>
      <c r="AJ287" s="48" t="str">
        <f aca="false">IF(AD287=0,"",IF(AF287=0,"",S287/R287))</f>
        <v/>
      </c>
      <c r="AK287" s="49" t="str">
        <f aca="false">IF(AD287=1,5%,"")</f>
        <v/>
      </c>
      <c r="AL287" s="49" t="str">
        <f aca="false">IF(AD287=1,(100*1.4)/(H287-I287)/100,"")</f>
        <v/>
      </c>
      <c r="AM287" s="49" t="str">
        <f aca="false">IF(AD287=1,IF(G287&gt;0,IF($H$3="US",0.1/AF287,(0.1*37)/AF287),0.1),"")</f>
        <v/>
      </c>
      <c r="AN287" s="49" t="str">
        <f aca="false">IF(AD287=1,SQRT(AK287*AK287+AL287*AL287+AM287*AM287),"")</f>
        <v/>
      </c>
      <c r="AO287" s="55"/>
    </row>
    <row r="288" customFormat="false" ht="19.35" hidden="false" customHeight="false" outlineLevel="0" collapsed="false">
      <c r="A288" s="26"/>
      <c r="B288" s="26"/>
      <c r="C288" s="27"/>
      <c r="D288" s="28"/>
      <c r="E288" s="27"/>
      <c r="F288" s="28"/>
      <c r="G288" s="29" t="str">
        <f aca="false">IF(OR(ISBLANK(C288),ISBLANK(D288),ISBLANK(E288),ISBLANK(F288)),"",(E288+F288)-(C288+D288))</f>
        <v/>
      </c>
      <c r="H288" s="30"/>
      <c r="I288" s="31"/>
      <c r="J288" s="32" t="n">
        <f aca="false">IF(N288="SST",0.314473,IF(N288="SLT",0.031243,IF(N288="LST",0.124228,IF(N288="LLT",0.010189,IF(N288="LST-OO",0.074671,IF(N288="LLT-OO",0.011965,IF(N288="LMT-OO",0.013497,IF(N288="HST",7.2954,IF(N288="HLT",0.60795)))))))))</f>
        <v>0</v>
      </c>
      <c r="K288" s="32" t="n">
        <f aca="false">IF(N288="SST",0.260619,IF(N288="SLT",0.02188,IF(N288="LST",0.040676,IF(N288="LLT",0.003372,IF(N288="LST-OO",0.037557,IF(N288="LLT-OO",0.002079,IF(N288="LMT-OO",0.012499,IF(N288="HST",0.004293,IF(N288="HLT",0.0003578)))))))))</f>
        <v>0</v>
      </c>
      <c r="L288" s="29" t="n">
        <f aca="false">IF(N288="SST",0.087,IF(N288="SLT",0.087,IF(N288="LST",0.12,IF(N288="LLT",0.12,IF(N288="LST-OO",0.12,IF(N288="LLT-OO",0.12,IF(N288="LMT-OO",0.12,IF(N288="HST",0.07,IF(N288="HLT",0.07)))))))))</f>
        <v>0</v>
      </c>
      <c r="M288" s="33" t="str">
        <f aca="false">IF(ISBLANK(N288),"",IF(N288="HST",J288+K288*((I288+H288)/2),IF(N288="HLT",J288+K288*((I288+H288)/2),J288+K288*LN((I288+H288)/2))))</f>
        <v/>
      </c>
      <c r="N288" s="31"/>
      <c r="O288" s="31"/>
      <c r="P288" s="34" t="n">
        <f aca="false">IF($H$3="US",IF(LEFT(N288,1)="S",IF(O288&lt;=4000,1,IF(O288&gt;4000,0.79+(6*O288/100000))),IF(LEFT(N288,1)="L",IF(O288&lt;=200,1,IF(O288&gt;200,1.005+(4.5526*O288/100000))),IF(LEFT(N288,1)="H",1))),IF($H$3="SI",IF(LEFT(N288,1)="S",IF(O288&lt;=1219.51,1,IF(O288&gt;1219.51,0.79+(6*(O288*3.28)/100000))),IF(LEFT(N288,1)="L",IF(O288&lt;=60.98,1,IF(O288&gt;60.98,1.005+(4.5526*(O288*3.28)/100000))),IF(LEFT(N288,1)="H",1)))))</f>
        <v>0</v>
      </c>
      <c r="Q288" s="35"/>
      <c r="R288" s="36" t="str">
        <f aca="false">IF(AF288&lt;0,0,IF($AD288=0,"Review",IF($H$3="US",(($H288-$I288-0.066667*($G288))/($G288*$M288)-($L288*$Q288))*$P288,(($H288-$I288-0.066667*($G288))/($G288*$M288)-($L288/8.696*$Q288))*$P288*37)))</f>
        <v>Review</v>
      </c>
      <c r="S288" s="37" t="str">
        <f aca="false">IF(R288="Review","",IF(R288=0,"",(SQRT(SUMSQ((5),(100*1.4/(H288-I288)),(100*IF($E$3="US",0.1,0.1*37)/R288)))/100)*R288))</f>
        <v/>
      </c>
      <c r="T288" s="38" t="str">
        <f aca="false">IF(R288="Review","",IF(R288=0,"",S288/R288))</f>
        <v/>
      </c>
      <c r="U288" s="39" t="n">
        <v>0.1814</v>
      </c>
      <c r="V288" s="40" t="n">
        <v>0.00096</v>
      </c>
      <c r="W288" s="41" t="e">
        <f aca="false">U288*G288</f>
        <v>#VALUE!</v>
      </c>
      <c r="X288" s="41" t="e">
        <f aca="false">EXP(-W288)</f>
        <v>#VALUE!</v>
      </c>
      <c r="Y288" s="41" t="e">
        <f aca="false">1-X288</f>
        <v>#VALUE!</v>
      </c>
      <c r="Z288" s="41" t="e">
        <f aca="false">1-(Y288/W288)</f>
        <v>#VALUE!</v>
      </c>
      <c r="AA288" s="41" t="e">
        <f aca="false">(R288*U288*V288)/Z288</f>
        <v>#VALUE!</v>
      </c>
      <c r="AB288" s="40" t="n">
        <v>0.01887</v>
      </c>
      <c r="AC288" s="42" t="s">
        <v>50</v>
      </c>
      <c r="AD288" s="43" t="b">
        <f aca="false">AND(NOT(ISBLANK(D288)),NOT(ISBLANK(F288)),NOT(ISBLANK(H288)),NOT(ISBLANK(I288)),NOT(ISBLANK(O288)),NOT(ISBLANK(Q288)),Q288&gt;=0,O288&gt;=0,H288&gt;=0,I288&gt;=0,G288&gt;0)</f>
        <v>0</v>
      </c>
      <c r="AE288" s="42" t="s">
        <v>51</v>
      </c>
      <c r="AF288" s="44" t="str">
        <f aca="false">IF($AD288=0,"Review",IF($H$3="US",(($H288-$I288-0.066667*($G288))/($G288*$M288)-($L288*$Q288))*$P288,(($H288-$I288-0.066667*($G288))/($G288*$M288)-($L288/8.696*$Q288))*$P288*37))</f>
        <v>Review</v>
      </c>
      <c r="AG288" s="45" t="str">
        <f aca="false">IF($AD288=0,"Review",IF($H$3="US",AA288/AB288*0.105*37,AA288/AB288))</f>
        <v>Review</v>
      </c>
      <c r="AH288" s="46" t="str">
        <f aca="false">IF($AD288=0,"",IF($H$3="US",AG288/60/60,AG288/24/60/60))</f>
        <v/>
      </c>
      <c r="AI288" s="47" t="str">
        <f aca="false">IF($AD288=0,"",IF($H$3="US",AA288/AB288*37/24/60/60,AA288/AB288/24/60/60))</f>
        <v/>
      </c>
      <c r="AJ288" s="48" t="str">
        <f aca="false">IF(AD288=0,"",IF(AF288=0,"",S288/R288))</f>
        <v/>
      </c>
      <c r="AK288" s="49" t="str">
        <f aca="false">IF(AD288=1,5%,"")</f>
        <v/>
      </c>
      <c r="AL288" s="49" t="str">
        <f aca="false">IF(AD288=1,(100*1.4)/(H288-I288)/100,"")</f>
        <v/>
      </c>
      <c r="AM288" s="49" t="str">
        <f aca="false">IF(AD288=1,IF(G288&gt;0,IF($H$3="US",0.1/AF288,(0.1*37)/AF288),0.1),"")</f>
        <v/>
      </c>
      <c r="AN288" s="49" t="str">
        <f aca="false">IF(AD288=1,SQRT(AK288*AK288+AL288*AL288+AM288*AM288),"")</f>
        <v/>
      </c>
      <c r="AO288" s="55"/>
    </row>
    <row r="289" customFormat="false" ht="19.35" hidden="false" customHeight="false" outlineLevel="0" collapsed="false">
      <c r="A289" s="26"/>
      <c r="B289" s="26"/>
      <c r="C289" s="27"/>
      <c r="D289" s="28"/>
      <c r="E289" s="27"/>
      <c r="F289" s="28"/>
      <c r="G289" s="29" t="str">
        <f aca="false">IF(OR(ISBLANK(C289),ISBLANK(D289),ISBLANK(E289),ISBLANK(F289)),"",(E289+F289)-(C289+D289))</f>
        <v/>
      </c>
      <c r="H289" s="30"/>
      <c r="I289" s="31"/>
      <c r="J289" s="32" t="n">
        <f aca="false">IF(N289="SST",0.314473,IF(N289="SLT",0.031243,IF(N289="LST",0.124228,IF(N289="LLT",0.010189,IF(N289="LST-OO",0.074671,IF(N289="LLT-OO",0.011965,IF(N289="LMT-OO",0.013497,IF(N289="HST",7.2954,IF(N289="HLT",0.60795)))))))))</f>
        <v>0</v>
      </c>
      <c r="K289" s="32" t="n">
        <f aca="false">IF(N289="SST",0.260619,IF(N289="SLT",0.02188,IF(N289="LST",0.040676,IF(N289="LLT",0.003372,IF(N289="LST-OO",0.037557,IF(N289="LLT-OO",0.002079,IF(N289="LMT-OO",0.012499,IF(N289="HST",0.004293,IF(N289="HLT",0.0003578)))))))))</f>
        <v>0</v>
      </c>
      <c r="L289" s="29" t="n">
        <f aca="false">IF(N289="SST",0.087,IF(N289="SLT",0.087,IF(N289="LST",0.12,IF(N289="LLT",0.12,IF(N289="LST-OO",0.12,IF(N289="LLT-OO",0.12,IF(N289="LMT-OO",0.12,IF(N289="HST",0.07,IF(N289="HLT",0.07)))))))))</f>
        <v>0</v>
      </c>
      <c r="M289" s="33" t="str">
        <f aca="false">IF(ISBLANK(N289),"",IF(N289="HST",J289+K289*((I289+H289)/2),IF(N289="HLT",J289+K289*((I289+H289)/2),J289+K289*LN((I289+H289)/2))))</f>
        <v/>
      </c>
      <c r="N289" s="31"/>
      <c r="O289" s="31"/>
      <c r="P289" s="34" t="n">
        <f aca="false">IF($H$3="US",IF(LEFT(N289,1)="S",IF(O289&lt;=4000,1,IF(O289&gt;4000,0.79+(6*O289/100000))),IF(LEFT(N289,1)="L",IF(O289&lt;=200,1,IF(O289&gt;200,1.005+(4.5526*O289/100000))),IF(LEFT(N289,1)="H",1))),IF($H$3="SI",IF(LEFT(N289,1)="S",IF(O289&lt;=1219.51,1,IF(O289&gt;1219.51,0.79+(6*(O289*3.28)/100000))),IF(LEFT(N289,1)="L",IF(O289&lt;=60.98,1,IF(O289&gt;60.98,1.005+(4.5526*(O289*3.28)/100000))),IF(LEFT(N289,1)="H",1)))))</f>
        <v>0</v>
      </c>
      <c r="Q289" s="35"/>
      <c r="R289" s="36" t="str">
        <f aca="false">IF(AF289&lt;0,0,IF($AD289=0,"Review",IF($H$3="US",(($H289-$I289-0.066667*($G289))/($G289*$M289)-($L289*$Q289))*$P289,(($H289-$I289-0.066667*($G289))/($G289*$M289)-($L289/8.696*$Q289))*$P289*37)))</f>
        <v>Review</v>
      </c>
      <c r="S289" s="37" t="str">
        <f aca="false">IF(R289="Review","",IF(R289=0,"",(SQRT(SUMSQ((5),(100*1.4/(H289-I289)),(100*IF($E$3="US",0.1,0.1*37)/R289)))/100)*R289))</f>
        <v/>
      </c>
      <c r="T289" s="38" t="str">
        <f aca="false">IF(R289="Review","",IF(R289=0,"",S289/R289))</f>
        <v/>
      </c>
      <c r="U289" s="39" t="n">
        <v>0.1814</v>
      </c>
      <c r="V289" s="40" t="n">
        <v>0.00096</v>
      </c>
      <c r="W289" s="41" t="e">
        <f aca="false">U289*G289</f>
        <v>#VALUE!</v>
      </c>
      <c r="X289" s="41" t="e">
        <f aca="false">EXP(-W289)</f>
        <v>#VALUE!</v>
      </c>
      <c r="Y289" s="41" t="e">
        <f aca="false">1-X289</f>
        <v>#VALUE!</v>
      </c>
      <c r="Z289" s="41" t="e">
        <f aca="false">1-(Y289/W289)</f>
        <v>#VALUE!</v>
      </c>
      <c r="AA289" s="41" t="e">
        <f aca="false">(R289*U289*V289)/Z289</f>
        <v>#VALUE!</v>
      </c>
      <c r="AB289" s="40" t="n">
        <v>0.01887</v>
      </c>
      <c r="AC289" s="42" t="s">
        <v>50</v>
      </c>
      <c r="AD289" s="43" t="b">
        <f aca="false">AND(NOT(ISBLANK(D289)),NOT(ISBLANK(F289)),NOT(ISBLANK(H289)),NOT(ISBLANK(I289)),NOT(ISBLANK(O289)),NOT(ISBLANK(Q289)),Q289&gt;=0,O289&gt;=0,H289&gt;=0,I289&gt;=0,G289&gt;0)</f>
        <v>0</v>
      </c>
      <c r="AE289" s="42" t="s">
        <v>51</v>
      </c>
      <c r="AF289" s="44" t="str">
        <f aca="false">IF($AD289=0,"Review",IF($H$3="US",(($H289-$I289-0.066667*($G289))/($G289*$M289)-($L289*$Q289))*$P289,(($H289-$I289-0.066667*($G289))/($G289*$M289)-($L289/8.696*$Q289))*$P289*37))</f>
        <v>Review</v>
      </c>
      <c r="AG289" s="45" t="str">
        <f aca="false">IF($AD289=0,"Review",IF($H$3="US",AA289/AB289*0.105*37,AA289/AB289))</f>
        <v>Review</v>
      </c>
      <c r="AH289" s="46" t="str">
        <f aca="false">IF($AD289=0,"",IF($H$3="US",AG289/60/60,AG289/24/60/60))</f>
        <v/>
      </c>
      <c r="AI289" s="47" t="str">
        <f aca="false">IF($AD289=0,"",IF($H$3="US",AA289/AB289*37/24/60/60,AA289/AB289/24/60/60))</f>
        <v/>
      </c>
      <c r="AJ289" s="48" t="str">
        <f aca="false">IF(AD289=0,"",IF(AF289=0,"",S289/R289))</f>
        <v/>
      </c>
      <c r="AK289" s="49" t="str">
        <f aca="false">IF(AD289=1,5%,"")</f>
        <v/>
      </c>
      <c r="AL289" s="49" t="str">
        <f aca="false">IF(AD289=1,(100*1.4)/(H289-I289)/100,"")</f>
        <v/>
      </c>
      <c r="AM289" s="49" t="str">
        <f aca="false">IF(AD289=1,IF(G289&gt;0,IF($H$3="US",0.1/AF289,(0.1*37)/AF289),0.1),"")</f>
        <v/>
      </c>
      <c r="AN289" s="49" t="str">
        <f aca="false">IF(AD289=1,SQRT(AK289*AK289+AL289*AL289+AM289*AM289),"")</f>
        <v/>
      </c>
      <c r="AO289" s="55"/>
    </row>
    <row r="290" customFormat="false" ht="19.35" hidden="false" customHeight="false" outlineLevel="0" collapsed="false">
      <c r="A290" s="26"/>
      <c r="B290" s="26"/>
      <c r="C290" s="27"/>
      <c r="D290" s="28"/>
      <c r="E290" s="27"/>
      <c r="F290" s="28"/>
      <c r="G290" s="29" t="str">
        <f aca="false">IF(OR(ISBLANK(C290),ISBLANK(D290),ISBLANK(E290),ISBLANK(F290)),"",(E290+F290)-(C290+D290))</f>
        <v/>
      </c>
      <c r="H290" s="30"/>
      <c r="I290" s="31"/>
      <c r="J290" s="32" t="n">
        <f aca="false">IF(N290="SST",0.314473,IF(N290="SLT",0.031243,IF(N290="LST",0.124228,IF(N290="LLT",0.010189,IF(N290="LST-OO",0.074671,IF(N290="LLT-OO",0.011965,IF(N290="LMT-OO",0.013497,IF(N290="HST",7.2954,IF(N290="HLT",0.60795)))))))))</f>
        <v>0</v>
      </c>
      <c r="K290" s="32" t="n">
        <f aca="false">IF(N290="SST",0.260619,IF(N290="SLT",0.02188,IF(N290="LST",0.040676,IF(N290="LLT",0.003372,IF(N290="LST-OO",0.037557,IF(N290="LLT-OO",0.002079,IF(N290="LMT-OO",0.012499,IF(N290="HST",0.004293,IF(N290="HLT",0.0003578)))))))))</f>
        <v>0</v>
      </c>
      <c r="L290" s="29" t="n">
        <f aca="false">IF(N290="SST",0.087,IF(N290="SLT",0.087,IF(N290="LST",0.12,IF(N290="LLT",0.12,IF(N290="LST-OO",0.12,IF(N290="LLT-OO",0.12,IF(N290="LMT-OO",0.12,IF(N290="HST",0.07,IF(N290="HLT",0.07)))))))))</f>
        <v>0</v>
      </c>
      <c r="M290" s="33" t="str">
        <f aca="false">IF(ISBLANK(N290),"",IF(N290="HST",J290+K290*((I290+H290)/2),IF(N290="HLT",J290+K290*((I290+H290)/2),J290+K290*LN((I290+H290)/2))))</f>
        <v/>
      </c>
      <c r="N290" s="31"/>
      <c r="O290" s="31"/>
      <c r="P290" s="34" t="n">
        <f aca="false">IF($H$3="US",IF(LEFT(N290,1)="S",IF(O290&lt;=4000,1,IF(O290&gt;4000,0.79+(6*O290/100000))),IF(LEFT(N290,1)="L",IF(O290&lt;=200,1,IF(O290&gt;200,1.005+(4.5526*O290/100000))),IF(LEFT(N290,1)="H",1))),IF($H$3="SI",IF(LEFT(N290,1)="S",IF(O290&lt;=1219.51,1,IF(O290&gt;1219.51,0.79+(6*(O290*3.28)/100000))),IF(LEFT(N290,1)="L",IF(O290&lt;=60.98,1,IF(O290&gt;60.98,1.005+(4.5526*(O290*3.28)/100000))),IF(LEFT(N290,1)="H",1)))))</f>
        <v>0</v>
      </c>
      <c r="Q290" s="35"/>
      <c r="R290" s="36" t="str">
        <f aca="false">IF(AF290&lt;0,0,IF($AD290=0,"Review",IF($H$3="US",(($H290-$I290-0.066667*($G290))/($G290*$M290)-($L290*$Q290))*$P290,(($H290-$I290-0.066667*($G290))/($G290*$M290)-($L290/8.696*$Q290))*$P290*37)))</f>
        <v>Review</v>
      </c>
      <c r="S290" s="37" t="str">
        <f aca="false">IF(R290="Review","",IF(R290=0,"",(SQRT(SUMSQ((5),(100*1.4/(H290-I290)),(100*IF($E$3="US",0.1,0.1*37)/R290)))/100)*R290))</f>
        <v/>
      </c>
      <c r="T290" s="38" t="str">
        <f aca="false">IF(R290="Review","",IF(R290=0,"",S290/R290))</f>
        <v/>
      </c>
      <c r="U290" s="39" t="n">
        <v>0.1814</v>
      </c>
      <c r="V290" s="40" t="n">
        <v>0.00096</v>
      </c>
      <c r="W290" s="41" t="e">
        <f aca="false">U290*G290</f>
        <v>#VALUE!</v>
      </c>
      <c r="X290" s="41" t="e">
        <f aca="false">EXP(-W290)</f>
        <v>#VALUE!</v>
      </c>
      <c r="Y290" s="41" t="e">
        <f aca="false">1-X290</f>
        <v>#VALUE!</v>
      </c>
      <c r="Z290" s="41" t="e">
        <f aca="false">1-(Y290/W290)</f>
        <v>#VALUE!</v>
      </c>
      <c r="AA290" s="41" t="e">
        <f aca="false">(R290*U290*V290)/Z290</f>
        <v>#VALUE!</v>
      </c>
      <c r="AB290" s="40" t="n">
        <v>0.01887</v>
      </c>
      <c r="AC290" s="42" t="s">
        <v>50</v>
      </c>
      <c r="AD290" s="43" t="b">
        <f aca="false">AND(NOT(ISBLANK(D290)),NOT(ISBLANK(F290)),NOT(ISBLANK(H290)),NOT(ISBLANK(I290)),NOT(ISBLANK(O290)),NOT(ISBLANK(Q290)),Q290&gt;=0,O290&gt;=0,H290&gt;=0,I290&gt;=0,G290&gt;0)</f>
        <v>0</v>
      </c>
      <c r="AE290" s="42" t="s">
        <v>51</v>
      </c>
      <c r="AF290" s="44" t="str">
        <f aca="false">IF($AD290=0,"Review",IF($H$3="US",(($H290-$I290-0.066667*($G290))/($G290*$M290)-($L290*$Q290))*$P290,(($H290-$I290-0.066667*($G290))/($G290*$M290)-($L290/8.696*$Q290))*$P290*37))</f>
        <v>Review</v>
      </c>
      <c r="AG290" s="45" t="str">
        <f aca="false">IF($AD290=0,"Review",IF($H$3="US",AA290/AB290*0.105*37,AA290/AB290))</f>
        <v>Review</v>
      </c>
      <c r="AH290" s="46" t="str">
        <f aca="false">IF($AD290=0,"",IF($H$3="US",AG290/60/60,AG290/24/60/60))</f>
        <v/>
      </c>
      <c r="AI290" s="47" t="str">
        <f aca="false">IF($AD290=0,"",IF($H$3="US",AA290/AB290*37/24/60/60,AA290/AB290/24/60/60))</f>
        <v/>
      </c>
      <c r="AJ290" s="48" t="str">
        <f aca="false">IF(AD290=0,"",IF(AF290=0,"",S290/R290))</f>
        <v/>
      </c>
      <c r="AK290" s="49" t="str">
        <f aca="false">IF(AD290=1,5%,"")</f>
        <v/>
      </c>
      <c r="AL290" s="49" t="str">
        <f aca="false">IF(AD290=1,(100*1.4)/(H290-I290)/100,"")</f>
        <v/>
      </c>
      <c r="AM290" s="49" t="str">
        <f aca="false">IF(AD290=1,IF(G290&gt;0,IF($H$3="US",0.1/AF290,(0.1*37)/AF290),0.1),"")</f>
        <v/>
      </c>
      <c r="AN290" s="49" t="str">
        <f aca="false">IF(AD290=1,SQRT(AK290*AK290+AL290*AL290+AM290*AM290),"")</f>
        <v/>
      </c>
      <c r="AO290" s="55"/>
    </row>
    <row r="291" customFormat="false" ht="19.35" hidden="false" customHeight="false" outlineLevel="0" collapsed="false">
      <c r="A291" s="26"/>
      <c r="B291" s="26"/>
      <c r="C291" s="27"/>
      <c r="D291" s="28"/>
      <c r="E291" s="27"/>
      <c r="F291" s="28"/>
      <c r="G291" s="29" t="str">
        <f aca="false">IF(OR(ISBLANK(C291),ISBLANK(D291),ISBLANK(E291),ISBLANK(F291)),"",(E291+F291)-(C291+D291))</f>
        <v/>
      </c>
      <c r="H291" s="30"/>
      <c r="I291" s="31"/>
      <c r="J291" s="32" t="n">
        <f aca="false">IF(N291="SST",0.314473,IF(N291="SLT",0.031243,IF(N291="LST",0.124228,IF(N291="LLT",0.010189,IF(N291="LST-OO",0.074671,IF(N291="LLT-OO",0.011965,IF(N291="LMT-OO",0.013497,IF(N291="HST",7.2954,IF(N291="HLT",0.60795)))))))))</f>
        <v>0</v>
      </c>
      <c r="K291" s="32" t="n">
        <f aca="false">IF(N291="SST",0.260619,IF(N291="SLT",0.02188,IF(N291="LST",0.040676,IF(N291="LLT",0.003372,IF(N291="LST-OO",0.037557,IF(N291="LLT-OO",0.002079,IF(N291="LMT-OO",0.012499,IF(N291="HST",0.004293,IF(N291="HLT",0.0003578)))))))))</f>
        <v>0</v>
      </c>
      <c r="L291" s="29" t="n">
        <f aca="false">IF(N291="SST",0.087,IF(N291="SLT",0.087,IF(N291="LST",0.12,IF(N291="LLT",0.12,IF(N291="LST-OO",0.12,IF(N291="LLT-OO",0.12,IF(N291="LMT-OO",0.12,IF(N291="HST",0.07,IF(N291="HLT",0.07)))))))))</f>
        <v>0</v>
      </c>
      <c r="M291" s="33" t="str">
        <f aca="false">IF(ISBLANK(N291),"",IF(N291="HST",J291+K291*((I291+H291)/2),IF(N291="HLT",J291+K291*((I291+H291)/2),J291+K291*LN((I291+H291)/2))))</f>
        <v/>
      </c>
      <c r="N291" s="31"/>
      <c r="O291" s="31"/>
      <c r="P291" s="34" t="n">
        <f aca="false">IF($H$3="US",IF(LEFT(N291,1)="S",IF(O291&lt;=4000,1,IF(O291&gt;4000,0.79+(6*O291/100000))),IF(LEFT(N291,1)="L",IF(O291&lt;=200,1,IF(O291&gt;200,1.005+(4.5526*O291/100000))),IF(LEFT(N291,1)="H",1))),IF($H$3="SI",IF(LEFT(N291,1)="S",IF(O291&lt;=1219.51,1,IF(O291&gt;1219.51,0.79+(6*(O291*3.28)/100000))),IF(LEFT(N291,1)="L",IF(O291&lt;=60.98,1,IF(O291&gt;60.98,1.005+(4.5526*(O291*3.28)/100000))),IF(LEFT(N291,1)="H",1)))))</f>
        <v>0</v>
      </c>
      <c r="Q291" s="35"/>
      <c r="R291" s="36" t="str">
        <f aca="false">IF(AF291&lt;0,0,IF($AD291=0,"Review",IF($H$3="US",(($H291-$I291-0.066667*($G291))/($G291*$M291)-($L291*$Q291))*$P291,(($H291-$I291-0.066667*($G291))/($G291*$M291)-($L291/8.696*$Q291))*$P291*37)))</f>
        <v>Review</v>
      </c>
      <c r="S291" s="37" t="str">
        <f aca="false">IF(R291="Review","",IF(R291=0,"",(SQRT(SUMSQ((5),(100*1.4/(H291-I291)),(100*IF($E$3="US",0.1,0.1*37)/R291)))/100)*R291))</f>
        <v/>
      </c>
      <c r="T291" s="38" t="str">
        <f aca="false">IF(R291="Review","",IF(R291=0,"",S291/R291))</f>
        <v/>
      </c>
      <c r="U291" s="39" t="n">
        <v>0.1814</v>
      </c>
      <c r="V291" s="40" t="n">
        <v>0.00096</v>
      </c>
      <c r="W291" s="41" t="e">
        <f aca="false">U291*G291</f>
        <v>#VALUE!</v>
      </c>
      <c r="X291" s="41" t="e">
        <f aca="false">EXP(-W291)</f>
        <v>#VALUE!</v>
      </c>
      <c r="Y291" s="41" t="e">
        <f aca="false">1-X291</f>
        <v>#VALUE!</v>
      </c>
      <c r="Z291" s="41" t="e">
        <f aca="false">1-(Y291/W291)</f>
        <v>#VALUE!</v>
      </c>
      <c r="AA291" s="41" t="e">
        <f aca="false">(R291*U291*V291)/Z291</f>
        <v>#VALUE!</v>
      </c>
      <c r="AB291" s="40" t="n">
        <v>0.01887</v>
      </c>
      <c r="AC291" s="42" t="s">
        <v>50</v>
      </c>
      <c r="AD291" s="43" t="b">
        <f aca="false">AND(NOT(ISBLANK(D291)),NOT(ISBLANK(F291)),NOT(ISBLANK(H291)),NOT(ISBLANK(I291)),NOT(ISBLANK(O291)),NOT(ISBLANK(Q291)),Q291&gt;=0,O291&gt;=0,H291&gt;=0,I291&gt;=0,G291&gt;0)</f>
        <v>0</v>
      </c>
      <c r="AE291" s="42" t="s">
        <v>51</v>
      </c>
      <c r="AF291" s="44" t="str">
        <f aca="false">IF($AD291=0,"Review",IF($H$3="US",(($H291-$I291-0.066667*($G291))/($G291*$M291)-($L291*$Q291))*$P291,(($H291-$I291-0.066667*($G291))/($G291*$M291)-($L291/8.696*$Q291))*$P291*37))</f>
        <v>Review</v>
      </c>
      <c r="AG291" s="45" t="str">
        <f aca="false">IF($AD291=0,"Review",IF($H$3="US",AA291/AB291*0.105*37,AA291/AB291))</f>
        <v>Review</v>
      </c>
      <c r="AH291" s="46" t="str">
        <f aca="false">IF($AD291=0,"",IF($H$3="US",AG291/60/60,AG291/24/60/60))</f>
        <v/>
      </c>
      <c r="AI291" s="47" t="str">
        <f aca="false">IF($AD291=0,"",IF($H$3="US",AA291/AB291*37/24/60/60,AA291/AB291/24/60/60))</f>
        <v/>
      </c>
      <c r="AJ291" s="48" t="str">
        <f aca="false">IF(AD291=0,"",IF(AF291=0,"",S291/R291))</f>
        <v/>
      </c>
      <c r="AK291" s="49" t="str">
        <f aca="false">IF(AD291=1,5%,"")</f>
        <v/>
      </c>
      <c r="AL291" s="49" t="str">
        <f aca="false">IF(AD291=1,(100*1.4)/(H291-I291)/100,"")</f>
        <v/>
      </c>
      <c r="AM291" s="49" t="str">
        <f aca="false">IF(AD291=1,IF(G291&gt;0,IF($H$3="US",0.1/AF291,(0.1*37)/AF291),0.1),"")</f>
        <v/>
      </c>
      <c r="AN291" s="49" t="str">
        <f aca="false">IF(AD291=1,SQRT(AK291*AK291+AL291*AL291+AM291*AM291),"")</f>
        <v/>
      </c>
      <c r="AO291" s="55"/>
    </row>
    <row r="292" customFormat="false" ht="19.35" hidden="false" customHeight="false" outlineLevel="0" collapsed="false">
      <c r="A292" s="26"/>
      <c r="B292" s="26"/>
      <c r="C292" s="27"/>
      <c r="D292" s="28"/>
      <c r="E292" s="27"/>
      <c r="F292" s="28"/>
      <c r="G292" s="29" t="str">
        <f aca="false">IF(OR(ISBLANK(C292),ISBLANK(D292),ISBLANK(E292),ISBLANK(F292)),"",(E292+F292)-(C292+D292))</f>
        <v/>
      </c>
      <c r="H292" s="30"/>
      <c r="I292" s="31"/>
      <c r="J292" s="32" t="n">
        <f aca="false">IF(N292="SST",0.314473,IF(N292="SLT",0.031243,IF(N292="LST",0.124228,IF(N292="LLT",0.010189,IF(N292="LST-OO",0.074671,IF(N292="LLT-OO",0.011965,IF(N292="LMT-OO",0.013497,IF(N292="HST",7.2954,IF(N292="HLT",0.60795)))))))))</f>
        <v>0</v>
      </c>
      <c r="K292" s="32" t="n">
        <f aca="false">IF(N292="SST",0.260619,IF(N292="SLT",0.02188,IF(N292="LST",0.040676,IF(N292="LLT",0.003372,IF(N292="LST-OO",0.037557,IF(N292="LLT-OO",0.002079,IF(N292="LMT-OO",0.012499,IF(N292="HST",0.004293,IF(N292="HLT",0.0003578)))))))))</f>
        <v>0</v>
      </c>
      <c r="L292" s="29" t="n">
        <f aca="false">IF(N292="SST",0.087,IF(N292="SLT",0.087,IF(N292="LST",0.12,IF(N292="LLT",0.12,IF(N292="LST-OO",0.12,IF(N292="LLT-OO",0.12,IF(N292="LMT-OO",0.12,IF(N292="HST",0.07,IF(N292="HLT",0.07)))))))))</f>
        <v>0</v>
      </c>
      <c r="M292" s="33" t="str">
        <f aca="false">IF(ISBLANK(N292),"",IF(N292="HST",J292+K292*((I292+H292)/2),IF(N292="HLT",J292+K292*((I292+H292)/2),J292+K292*LN((I292+H292)/2))))</f>
        <v/>
      </c>
      <c r="N292" s="31"/>
      <c r="O292" s="31"/>
      <c r="P292" s="34" t="n">
        <f aca="false">IF($H$3="US",IF(LEFT(N292,1)="S",IF(O292&lt;=4000,1,IF(O292&gt;4000,0.79+(6*O292/100000))),IF(LEFT(N292,1)="L",IF(O292&lt;=200,1,IF(O292&gt;200,1.005+(4.5526*O292/100000))),IF(LEFT(N292,1)="H",1))),IF($H$3="SI",IF(LEFT(N292,1)="S",IF(O292&lt;=1219.51,1,IF(O292&gt;1219.51,0.79+(6*(O292*3.28)/100000))),IF(LEFT(N292,1)="L",IF(O292&lt;=60.98,1,IF(O292&gt;60.98,1.005+(4.5526*(O292*3.28)/100000))),IF(LEFT(N292,1)="H",1)))))</f>
        <v>0</v>
      </c>
      <c r="Q292" s="35"/>
      <c r="R292" s="36" t="str">
        <f aca="false">IF(AF292&lt;0,0,IF($AD292=0,"Review",IF($H$3="US",(($H292-$I292-0.066667*($G292))/($G292*$M292)-($L292*$Q292))*$P292,(($H292-$I292-0.066667*($G292))/($G292*$M292)-($L292/8.696*$Q292))*$P292*37)))</f>
        <v>Review</v>
      </c>
      <c r="S292" s="37" t="str">
        <f aca="false">IF(R292="Review","",IF(R292=0,"",(SQRT(SUMSQ((5),(100*1.4/(H292-I292)),(100*IF($E$3="US",0.1,0.1*37)/R292)))/100)*R292))</f>
        <v/>
      </c>
      <c r="T292" s="38" t="str">
        <f aca="false">IF(R292="Review","",IF(R292=0,"",S292/R292))</f>
        <v/>
      </c>
      <c r="U292" s="39" t="n">
        <v>0.1814</v>
      </c>
      <c r="V292" s="40" t="n">
        <v>0.00096</v>
      </c>
      <c r="W292" s="41" t="e">
        <f aca="false">U292*G292</f>
        <v>#VALUE!</v>
      </c>
      <c r="X292" s="41" t="e">
        <f aca="false">EXP(-W292)</f>
        <v>#VALUE!</v>
      </c>
      <c r="Y292" s="41" t="e">
        <f aca="false">1-X292</f>
        <v>#VALUE!</v>
      </c>
      <c r="Z292" s="41" t="e">
        <f aca="false">1-(Y292/W292)</f>
        <v>#VALUE!</v>
      </c>
      <c r="AA292" s="41" t="e">
        <f aca="false">(R292*U292*V292)/Z292</f>
        <v>#VALUE!</v>
      </c>
      <c r="AB292" s="40" t="n">
        <v>0.01887</v>
      </c>
      <c r="AC292" s="42" t="s">
        <v>50</v>
      </c>
      <c r="AD292" s="43" t="b">
        <f aca="false">AND(NOT(ISBLANK(D292)),NOT(ISBLANK(F292)),NOT(ISBLANK(H292)),NOT(ISBLANK(I292)),NOT(ISBLANK(O292)),NOT(ISBLANK(Q292)),Q292&gt;=0,O292&gt;=0,H292&gt;=0,I292&gt;=0,G292&gt;0)</f>
        <v>0</v>
      </c>
      <c r="AE292" s="42" t="s">
        <v>51</v>
      </c>
      <c r="AF292" s="44" t="str">
        <f aca="false">IF($AD292=0,"Review",IF($H$3="US",(($H292-$I292-0.066667*($G292))/($G292*$M292)-($L292*$Q292))*$P292,(($H292-$I292-0.066667*($G292))/($G292*$M292)-($L292/8.696*$Q292))*$P292*37))</f>
        <v>Review</v>
      </c>
      <c r="AG292" s="45" t="str">
        <f aca="false">IF($AD292=0,"Review",IF($H$3="US",AA292/AB292*0.105*37,AA292/AB292))</f>
        <v>Review</v>
      </c>
      <c r="AH292" s="46" t="str">
        <f aca="false">IF($AD292=0,"",IF($H$3="US",AG292/60/60,AG292/24/60/60))</f>
        <v/>
      </c>
      <c r="AI292" s="47" t="str">
        <f aca="false">IF($AD292=0,"",IF($H$3="US",AA292/AB292*37/24/60/60,AA292/AB292/24/60/60))</f>
        <v/>
      </c>
      <c r="AJ292" s="48" t="str">
        <f aca="false">IF(AD292=0,"",IF(AF292=0,"",S292/R292))</f>
        <v/>
      </c>
      <c r="AK292" s="49" t="str">
        <f aca="false">IF(AD292=1,5%,"")</f>
        <v/>
      </c>
      <c r="AL292" s="49" t="str">
        <f aca="false">IF(AD292=1,(100*1.4)/(H292-I292)/100,"")</f>
        <v/>
      </c>
      <c r="AM292" s="49" t="str">
        <f aca="false">IF(AD292=1,IF(G292&gt;0,IF($H$3="US",0.1/AF292,(0.1*37)/AF292),0.1),"")</f>
        <v/>
      </c>
      <c r="AN292" s="49" t="str">
        <f aca="false">IF(AD292=1,SQRT(AK292*AK292+AL292*AL292+AM292*AM292),"")</f>
        <v/>
      </c>
      <c r="AO292" s="55"/>
    </row>
    <row r="293" customFormat="false" ht="19.35" hidden="false" customHeight="false" outlineLevel="0" collapsed="false">
      <c r="A293" s="26"/>
      <c r="B293" s="26"/>
      <c r="C293" s="27"/>
      <c r="D293" s="28"/>
      <c r="E293" s="27"/>
      <c r="F293" s="28"/>
      <c r="G293" s="29" t="str">
        <f aca="false">IF(OR(ISBLANK(C293),ISBLANK(D293),ISBLANK(E293),ISBLANK(F293)),"",(E293+F293)-(C293+D293))</f>
        <v/>
      </c>
      <c r="H293" s="30"/>
      <c r="I293" s="31"/>
      <c r="J293" s="32" t="n">
        <f aca="false">IF(N293="SST",0.314473,IF(N293="SLT",0.031243,IF(N293="LST",0.124228,IF(N293="LLT",0.010189,IF(N293="LST-OO",0.074671,IF(N293="LLT-OO",0.011965,IF(N293="LMT-OO",0.013497,IF(N293="HST",7.2954,IF(N293="HLT",0.60795)))))))))</f>
        <v>0</v>
      </c>
      <c r="K293" s="32" t="n">
        <f aca="false">IF(N293="SST",0.260619,IF(N293="SLT",0.02188,IF(N293="LST",0.040676,IF(N293="LLT",0.003372,IF(N293="LST-OO",0.037557,IF(N293="LLT-OO",0.002079,IF(N293="LMT-OO",0.012499,IF(N293="HST",0.004293,IF(N293="HLT",0.0003578)))))))))</f>
        <v>0</v>
      </c>
      <c r="L293" s="29" t="n">
        <f aca="false">IF(N293="SST",0.087,IF(N293="SLT",0.087,IF(N293="LST",0.12,IF(N293="LLT",0.12,IF(N293="LST-OO",0.12,IF(N293="LLT-OO",0.12,IF(N293="LMT-OO",0.12,IF(N293="HST",0.07,IF(N293="HLT",0.07)))))))))</f>
        <v>0</v>
      </c>
      <c r="M293" s="33" t="str">
        <f aca="false">IF(ISBLANK(N293),"",IF(N293="HST",J293+K293*((I293+H293)/2),IF(N293="HLT",J293+K293*((I293+H293)/2),J293+K293*LN((I293+H293)/2))))</f>
        <v/>
      </c>
      <c r="N293" s="31"/>
      <c r="O293" s="31"/>
      <c r="P293" s="34" t="n">
        <f aca="false">IF($H$3="US",IF(LEFT(N293,1)="S",IF(O293&lt;=4000,1,IF(O293&gt;4000,0.79+(6*O293/100000))),IF(LEFT(N293,1)="L",IF(O293&lt;=200,1,IF(O293&gt;200,1.005+(4.5526*O293/100000))),IF(LEFT(N293,1)="H",1))),IF($H$3="SI",IF(LEFT(N293,1)="S",IF(O293&lt;=1219.51,1,IF(O293&gt;1219.51,0.79+(6*(O293*3.28)/100000))),IF(LEFT(N293,1)="L",IF(O293&lt;=60.98,1,IF(O293&gt;60.98,1.005+(4.5526*(O293*3.28)/100000))),IF(LEFT(N293,1)="H",1)))))</f>
        <v>0</v>
      </c>
      <c r="Q293" s="35"/>
      <c r="R293" s="36" t="str">
        <f aca="false">IF(AF293&lt;0,0,IF($AD293=0,"Review",IF($H$3="US",(($H293-$I293-0.066667*($G293))/($G293*$M293)-($L293*$Q293))*$P293,(($H293-$I293-0.066667*($G293))/($G293*$M293)-($L293/8.696*$Q293))*$P293*37)))</f>
        <v>Review</v>
      </c>
      <c r="S293" s="37" t="str">
        <f aca="false">IF(R293="Review","",IF(R293=0,"",(SQRT(SUMSQ((5),(100*1.4/(H293-I293)),(100*IF($E$3="US",0.1,0.1*37)/R293)))/100)*R293))</f>
        <v/>
      </c>
      <c r="T293" s="38" t="str">
        <f aca="false">IF(R293="Review","",IF(R293=0,"",S293/R293))</f>
        <v/>
      </c>
      <c r="U293" s="39" t="n">
        <v>0.1814</v>
      </c>
      <c r="V293" s="40" t="n">
        <v>0.00096</v>
      </c>
      <c r="W293" s="41" t="e">
        <f aca="false">U293*G293</f>
        <v>#VALUE!</v>
      </c>
      <c r="X293" s="41" t="e">
        <f aca="false">EXP(-W293)</f>
        <v>#VALUE!</v>
      </c>
      <c r="Y293" s="41" t="e">
        <f aca="false">1-X293</f>
        <v>#VALUE!</v>
      </c>
      <c r="Z293" s="41" t="e">
        <f aca="false">1-(Y293/W293)</f>
        <v>#VALUE!</v>
      </c>
      <c r="AA293" s="41" t="e">
        <f aca="false">(R293*U293*V293)/Z293</f>
        <v>#VALUE!</v>
      </c>
      <c r="AB293" s="40" t="n">
        <v>0.01887</v>
      </c>
      <c r="AC293" s="42" t="s">
        <v>50</v>
      </c>
      <c r="AD293" s="43" t="b">
        <f aca="false">AND(NOT(ISBLANK(D293)),NOT(ISBLANK(F293)),NOT(ISBLANK(H293)),NOT(ISBLANK(I293)),NOT(ISBLANK(O293)),NOT(ISBLANK(Q293)),Q293&gt;=0,O293&gt;=0,H293&gt;=0,I293&gt;=0,G293&gt;0)</f>
        <v>0</v>
      </c>
      <c r="AE293" s="42" t="s">
        <v>51</v>
      </c>
      <c r="AF293" s="44" t="str">
        <f aca="false">IF($AD293=0,"Review",IF($H$3="US",(($H293-$I293-0.066667*($G293))/($G293*$M293)-($L293*$Q293))*$P293,(($H293-$I293-0.066667*($G293))/($G293*$M293)-($L293/8.696*$Q293))*$P293*37))</f>
        <v>Review</v>
      </c>
      <c r="AG293" s="45" t="str">
        <f aca="false">IF($AD293=0,"Review",IF($H$3="US",AA293/AB293*0.105*37,AA293/AB293))</f>
        <v>Review</v>
      </c>
      <c r="AH293" s="46" t="str">
        <f aca="false">IF($AD293=0,"",IF($H$3="US",AG293/60/60,AG293/24/60/60))</f>
        <v/>
      </c>
      <c r="AI293" s="47" t="str">
        <f aca="false">IF($AD293=0,"",IF($H$3="US",AA293/AB293*37/24/60/60,AA293/AB293/24/60/60))</f>
        <v/>
      </c>
      <c r="AJ293" s="48" t="str">
        <f aca="false">IF(AD293=0,"",IF(AF293=0,"",S293/R293))</f>
        <v/>
      </c>
      <c r="AK293" s="49" t="str">
        <f aca="false">IF(AD293=1,5%,"")</f>
        <v/>
      </c>
      <c r="AL293" s="49" t="str">
        <f aca="false">IF(AD293=1,(100*1.4)/(H293-I293)/100,"")</f>
        <v/>
      </c>
      <c r="AM293" s="49" t="str">
        <f aca="false">IF(AD293=1,IF(G293&gt;0,IF($H$3="US",0.1/AF293,(0.1*37)/AF293),0.1),"")</f>
        <v/>
      </c>
      <c r="AN293" s="49" t="str">
        <f aca="false">IF(AD293=1,SQRT(AK293*AK293+AL293*AL293+AM293*AM293),"")</f>
        <v/>
      </c>
      <c r="AO293" s="55"/>
    </row>
    <row r="294" customFormat="false" ht="19.35" hidden="false" customHeight="false" outlineLevel="0" collapsed="false">
      <c r="A294" s="26"/>
      <c r="B294" s="26"/>
      <c r="C294" s="27"/>
      <c r="D294" s="28"/>
      <c r="E294" s="27"/>
      <c r="F294" s="28"/>
      <c r="G294" s="29" t="str">
        <f aca="false">IF(OR(ISBLANK(C294),ISBLANK(D294),ISBLANK(E294),ISBLANK(F294)),"",(E294+F294)-(C294+D294))</f>
        <v/>
      </c>
      <c r="H294" s="30"/>
      <c r="I294" s="31"/>
      <c r="J294" s="32" t="n">
        <f aca="false">IF(N294="SST",0.314473,IF(N294="SLT",0.031243,IF(N294="LST",0.124228,IF(N294="LLT",0.010189,IF(N294="LST-OO",0.074671,IF(N294="LLT-OO",0.011965,IF(N294="LMT-OO",0.013497,IF(N294="HST",7.2954,IF(N294="HLT",0.60795)))))))))</f>
        <v>0</v>
      </c>
      <c r="K294" s="32" t="n">
        <f aca="false">IF(N294="SST",0.260619,IF(N294="SLT",0.02188,IF(N294="LST",0.040676,IF(N294="LLT",0.003372,IF(N294="LST-OO",0.037557,IF(N294="LLT-OO",0.002079,IF(N294="LMT-OO",0.012499,IF(N294="HST",0.004293,IF(N294="HLT",0.0003578)))))))))</f>
        <v>0</v>
      </c>
      <c r="L294" s="29" t="n">
        <f aca="false">IF(N294="SST",0.087,IF(N294="SLT",0.087,IF(N294="LST",0.12,IF(N294="LLT",0.12,IF(N294="LST-OO",0.12,IF(N294="LLT-OO",0.12,IF(N294="LMT-OO",0.12,IF(N294="HST",0.07,IF(N294="HLT",0.07)))))))))</f>
        <v>0</v>
      </c>
      <c r="M294" s="33" t="str">
        <f aca="false">IF(ISBLANK(N294),"",IF(N294="HST",J294+K294*((I294+H294)/2),IF(N294="HLT",J294+K294*((I294+H294)/2),J294+K294*LN((I294+H294)/2))))</f>
        <v/>
      </c>
      <c r="N294" s="31"/>
      <c r="O294" s="31"/>
      <c r="P294" s="34" t="n">
        <f aca="false">IF($H$3="US",IF(LEFT(N294,1)="S",IF(O294&lt;=4000,1,IF(O294&gt;4000,0.79+(6*O294/100000))),IF(LEFT(N294,1)="L",IF(O294&lt;=200,1,IF(O294&gt;200,1.005+(4.5526*O294/100000))),IF(LEFT(N294,1)="H",1))),IF($H$3="SI",IF(LEFT(N294,1)="S",IF(O294&lt;=1219.51,1,IF(O294&gt;1219.51,0.79+(6*(O294*3.28)/100000))),IF(LEFT(N294,1)="L",IF(O294&lt;=60.98,1,IF(O294&gt;60.98,1.005+(4.5526*(O294*3.28)/100000))),IF(LEFT(N294,1)="H",1)))))</f>
        <v>0</v>
      </c>
      <c r="Q294" s="35"/>
      <c r="R294" s="36" t="str">
        <f aca="false">IF(AF294&lt;0,0,IF($AD294=0,"Review",IF($H$3="US",(($H294-$I294-0.066667*($G294))/($G294*$M294)-($L294*$Q294))*$P294,(($H294-$I294-0.066667*($G294))/($G294*$M294)-($L294/8.696*$Q294))*$P294*37)))</f>
        <v>Review</v>
      </c>
      <c r="S294" s="37" t="str">
        <f aca="false">IF(R294="Review","",IF(R294=0,"",(SQRT(SUMSQ((5),(100*1.4/(H294-I294)),(100*IF($E$3="US",0.1,0.1*37)/R294)))/100)*R294))</f>
        <v/>
      </c>
      <c r="T294" s="38" t="str">
        <f aca="false">IF(R294="Review","",IF(R294=0,"",S294/R294))</f>
        <v/>
      </c>
      <c r="U294" s="39" t="n">
        <v>0.1814</v>
      </c>
      <c r="V294" s="40" t="n">
        <v>0.00096</v>
      </c>
      <c r="W294" s="41" t="e">
        <f aca="false">U294*G294</f>
        <v>#VALUE!</v>
      </c>
      <c r="X294" s="41" t="e">
        <f aca="false">EXP(-W294)</f>
        <v>#VALUE!</v>
      </c>
      <c r="Y294" s="41" t="e">
        <f aca="false">1-X294</f>
        <v>#VALUE!</v>
      </c>
      <c r="Z294" s="41" t="e">
        <f aca="false">1-(Y294/W294)</f>
        <v>#VALUE!</v>
      </c>
      <c r="AA294" s="41" t="e">
        <f aca="false">(R294*U294*V294)/Z294</f>
        <v>#VALUE!</v>
      </c>
      <c r="AB294" s="40" t="n">
        <v>0.01887</v>
      </c>
      <c r="AC294" s="42" t="s">
        <v>50</v>
      </c>
      <c r="AD294" s="43" t="b">
        <f aca="false">AND(NOT(ISBLANK(D294)),NOT(ISBLANK(F294)),NOT(ISBLANK(H294)),NOT(ISBLANK(I294)),NOT(ISBLANK(O294)),NOT(ISBLANK(Q294)),Q294&gt;=0,O294&gt;=0,H294&gt;=0,I294&gt;=0,G294&gt;0)</f>
        <v>0</v>
      </c>
      <c r="AE294" s="42" t="s">
        <v>51</v>
      </c>
      <c r="AF294" s="44" t="str">
        <f aca="false">IF($AD294=0,"Review",IF($H$3="US",(($H294-$I294-0.066667*($G294))/($G294*$M294)-($L294*$Q294))*$P294,(($H294-$I294-0.066667*($G294))/($G294*$M294)-($L294/8.696*$Q294))*$P294*37))</f>
        <v>Review</v>
      </c>
      <c r="AG294" s="45" t="str">
        <f aca="false">IF($AD294=0,"Review",IF($H$3="US",AA294/AB294*0.105*37,AA294/AB294))</f>
        <v>Review</v>
      </c>
      <c r="AH294" s="46" t="str">
        <f aca="false">IF($AD294=0,"",IF($H$3="US",AG294/60/60,AG294/24/60/60))</f>
        <v/>
      </c>
      <c r="AI294" s="47" t="str">
        <f aca="false">IF($AD294=0,"",IF($H$3="US",AA294/AB294*37/24/60/60,AA294/AB294/24/60/60))</f>
        <v/>
      </c>
      <c r="AJ294" s="48" t="str">
        <f aca="false">IF(AD294=0,"",IF(AF294=0,"",S294/R294))</f>
        <v/>
      </c>
      <c r="AK294" s="49" t="str">
        <f aca="false">IF(AD294=1,5%,"")</f>
        <v/>
      </c>
      <c r="AL294" s="49" t="str">
        <f aca="false">IF(AD294=1,(100*1.4)/(H294-I294)/100,"")</f>
        <v/>
      </c>
      <c r="AM294" s="49" t="str">
        <f aca="false">IF(AD294=1,IF(G294&gt;0,IF($H$3="US",0.1/AF294,(0.1*37)/AF294),0.1),"")</f>
        <v/>
      </c>
      <c r="AN294" s="49" t="str">
        <f aca="false">IF(AD294=1,SQRT(AK294*AK294+AL294*AL294+AM294*AM294),"")</f>
        <v/>
      </c>
      <c r="AO294" s="55"/>
    </row>
    <row r="295" customFormat="false" ht="19.35" hidden="false" customHeight="false" outlineLevel="0" collapsed="false">
      <c r="A295" s="26"/>
      <c r="B295" s="26"/>
      <c r="C295" s="27"/>
      <c r="D295" s="28"/>
      <c r="E295" s="27"/>
      <c r="F295" s="28"/>
      <c r="G295" s="29" t="str">
        <f aca="false">IF(OR(ISBLANK(C295),ISBLANK(D295),ISBLANK(E295),ISBLANK(F295)),"",(E295+F295)-(C295+D295))</f>
        <v/>
      </c>
      <c r="H295" s="30"/>
      <c r="I295" s="31"/>
      <c r="J295" s="32" t="n">
        <f aca="false">IF(N295="SST",0.314473,IF(N295="SLT",0.031243,IF(N295="LST",0.124228,IF(N295="LLT",0.010189,IF(N295="LST-OO",0.074671,IF(N295="LLT-OO",0.011965,IF(N295="LMT-OO",0.013497,IF(N295="HST",7.2954,IF(N295="HLT",0.60795)))))))))</f>
        <v>0</v>
      </c>
      <c r="K295" s="32" t="n">
        <f aca="false">IF(N295="SST",0.260619,IF(N295="SLT",0.02188,IF(N295="LST",0.040676,IF(N295="LLT",0.003372,IF(N295="LST-OO",0.037557,IF(N295="LLT-OO",0.002079,IF(N295="LMT-OO",0.012499,IF(N295="HST",0.004293,IF(N295="HLT",0.0003578)))))))))</f>
        <v>0</v>
      </c>
      <c r="L295" s="29" t="n">
        <f aca="false">IF(N295="SST",0.087,IF(N295="SLT",0.087,IF(N295="LST",0.12,IF(N295="LLT",0.12,IF(N295="LST-OO",0.12,IF(N295="LLT-OO",0.12,IF(N295="LMT-OO",0.12,IF(N295="HST",0.07,IF(N295="HLT",0.07)))))))))</f>
        <v>0</v>
      </c>
      <c r="M295" s="33" t="str">
        <f aca="false">IF(ISBLANK(N295),"",IF(N295="HST",J295+K295*((I295+H295)/2),IF(N295="HLT",J295+K295*((I295+H295)/2),J295+K295*LN((I295+H295)/2))))</f>
        <v/>
      </c>
      <c r="N295" s="31"/>
      <c r="O295" s="31"/>
      <c r="P295" s="34" t="n">
        <f aca="false">IF($H$3="US",IF(LEFT(N295,1)="S",IF(O295&lt;=4000,1,IF(O295&gt;4000,0.79+(6*O295/100000))),IF(LEFT(N295,1)="L",IF(O295&lt;=200,1,IF(O295&gt;200,1.005+(4.5526*O295/100000))),IF(LEFT(N295,1)="H",1))),IF($H$3="SI",IF(LEFT(N295,1)="S",IF(O295&lt;=1219.51,1,IF(O295&gt;1219.51,0.79+(6*(O295*3.28)/100000))),IF(LEFT(N295,1)="L",IF(O295&lt;=60.98,1,IF(O295&gt;60.98,1.005+(4.5526*(O295*3.28)/100000))),IF(LEFT(N295,1)="H",1)))))</f>
        <v>0</v>
      </c>
      <c r="Q295" s="35"/>
      <c r="R295" s="36" t="str">
        <f aca="false">IF(AF295&lt;0,0,IF($AD295=0,"Review",IF($H$3="US",(($H295-$I295-0.066667*($G295))/($G295*$M295)-($L295*$Q295))*$P295,(($H295-$I295-0.066667*($G295))/($G295*$M295)-($L295/8.696*$Q295))*$P295*37)))</f>
        <v>Review</v>
      </c>
      <c r="S295" s="37" t="str">
        <f aca="false">IF(R295="Review","",IF(R295=0,"",(SQRT(SUMSQ((5),(100*1.4/(H295-I295)),(100*IF($E$3="US",0.1,0.1*37)/R295)))/100)*R295))</f>
        <v/>
      </c>
      <c r="T295" s="38" t="str">
        <f aca="false">IF(R295="Review","",IF(R295=0,"",S295/R295))</f>
        <v/>
      </c>
      <c r="U295" s="39" t="n">
        <v>0.1814</v>
      </c>
      <c r="V295" s="40" t="n">
        <v>0.00096</v>
      </c>
      <c r="W295" s="41" t="e">
        <f aca="false">U295*G295</f>
        <v>#VALUE!</v>
      </c>
      <c r="X295" s="41" t="e">
        <f aca="false">EXP(-W295)</f>
        <v>#VALUE!</v>
      </c>
      <c r="Y295" s="41" t="e">
        <f aca="false">1-X295</f>
        <v>#VALUE!</v>
      </c>
      <c r="Z295" s="41" t="e">
        <f aca="false">1-(Y295/W295)</f>
        <v>#VALUE!</v>
      </c>
      <c r="AA295" s="41" t="e">
        <f aca="false">(R295*U295*V295)/Z295</f>
        <v>#VALUE!</v>
      </c>
      <c r="AB295" s="40" t="n">
        <v>0.01887</v>
      </c>
      <c r="AC295" s="42" t="s">
        <v>50</v>
      </c>
      <c r="AD295" s="43" t="b">
        <f aca="false">AND(NOT(ISBLANK(D295)),NOT(ISBLANK(F295)),NOT(ISBLANK(H295)),NOT(ISBLANK(I295)),NOT(ISBLANK(O295)),NOT(ISBLANK(Q295)),Q295&gt;=0,O295&gt;=0,H295&gt;=0,I295&gt;=0,G295&gt;0)</f>
        <v>0</v>
      </c>
      <c r="AE295" s="42" t="s">
        <v>51</v>
      </c>
      <c r="AF295" s="44" t="str">
        <f aca="false">IF($AD295=0,"Review",IF($H$3="US",(($H295-$I295-0.066667*($G295))/($G295*$M295)-($L295*$Q295))*$P295,(($H295-$I295-0.066667*($G295))/($G295*$M295)-($L295/8.696*$Q295))*$P295*37))</f>
        <v>Review</v>
      </c>
      <c r="AG295" s="45" t="str">
        <f aca="false">IF($AD295=0,"Review",IF($H$3="US",AA295/AB295*0.105*37,AA295/AB295))</f>
        <v>Review</v>
      </c>
      <c r="AH295" s="46" t="str">
        <f aca="false">IF($AD295=0,"",IF($H$3="US",AG295/60/60,AG295/24/60/60))</f>
        <v/>
      </c>
      <c r="AI295" s="47" t="str">
        <f aca="false">IF($AD295=0,"",IF($H$3="US",AA295/AB295*37/24/60/60,AA295/AB295/24/60/60))</f>
        <v/>
      </c>
      <c r="AJ295" s="48" t="str">
        <f aca="false">IF(AD295=0,"",IF(AF295=0,"",S295/R295))</f>
        <v/>
      </c>
      <c r="AK295" s="49" t="str">
        <f aca="false">IF(AD295=1,5%,"")</f>
        <v/>
      </c>
      <c r="AL295" s="49" t="str">
        <f aca="false">IF(AD295=1,(100*1.4)/(H295-I295)/100,"")</f>
        <v/>
      </c>
      <c r="AM295" s="49" t="str">
        <f aca="false">IF(AD295=1,IF(G295&gt;0,IF($H$3="US",0.1/AF295,(0.1*37)/AF295),0.1),"")</f>
        <v/>
      </c>
      <c r="AN295" s="49" t="str">
        <f aca="false">IF(AD295=1,SQRT(AK295*AK295+AL295*AL295+AM295*AM295),"")</f>
        <v/>
      </c>
      <c r="AO295" s="55"/>
    </row>
    <row r="296" customFormat="false" ht="19.35" hidden="false" customHeight="false" outlineLevel="0" collapsed="false">
      <c r="A296" s="26"/>
      <c r="B296" s="26"/>
      <c r="C296" s="27"/>
      <c r="D296" s="28"/>
      <c r="E296" s="27"/>
      <c r="F296" s="28"/>
      <c r="G296" s="29" t="str">
        <f aca="false">IF(OR(ISBLANK(C296),ISBLANK(D296),ISBLANK(E296),ISBLANK(F296)),"",(E296+F296)-(C296+D296))</f>
        <v/>
      </c>
      <c r="H296" s="30"/>
      <c r="I296" s="31"/>
      <c r="J296" s="32" t="n">
        <f aca="false">IF(N296="SST",0.314473,IF(N296="SLT",0.031243,IF(N296="LST",0.124228,IF(N296="LLT",0.010189,IF(N296="LST-OO",0.074671,IF(N296="LLT-OO",0.011965,IF(N296="LMT-OO",0.013497,IF(N296="HST",7.2954,IF(N296="HLT",0.60795)))))))))</f>
        <v>0</v>
      </c>
      <c r="K296" s="32" t="n">
        <f aca="false">IF(N296="SST",0.260619,IF(N296="SLT",0.02188,IF(N296="LST",0.040676,IF(N296="LLT",0.003372,IF(N296="LST-OO",0.037557,IF(N296="LLT-OO",0.002079,IF(N296="LMT-OO",0.012499,IF(N296="HST",0.004293,IF(N296="HLT",0.0003578)))))))))</f>
        <v>0</v>
      </c>
      <c r="L296" s="29" t="n">
        <f aca="false">IF(N296="SST",0.087,IF(N296="SLT",0.087,IF(N296="LST",0.12,IF(N296="LLT",0.12,IF(N296="LST-OO",0.12,IF(N296="LLT-OO",0.12,IF(N296="LMT-OO",0.12,IF(N296="HST",0.07,IF(N296="HLT",0.07)))))))))</f>
        <v>0</v>
      </c>
      <c r="M296" s="33" t="str">
        <f aca="false">IF(ISBLANK(N296),"",IF(N296="HST",J296+K296*((I296+H296)/2),IF(N296="HLT",J296+K296*((I296+H296)/2),J296+K296*LN((I296+H296)/2))))</f>
        <v/>
      </c>
      <c r="N296" s="31"/>
      <c r="O296" s="31"/>
      <c r="P296" s="34" t="n">
        <f aca="false">IF($H$3="US",IF(LEFT(N296,1)="S",IF(O296&lt;=4000,1,IF(O296&gt;4000,0.79+(6*O296/100000))),IF(LEFT(N296,1)="L",IF(O296&lt;=200,1,IF(O296&gt;200,1.005+(4.5526*O296/100000))),IF(LEFT(N296,1)="H",1))),IF($H$3="SI",IF(LEFT(N296,1)="S",IF(O296&lt;=1219.51,1,IF(O296&gt;1219.51,0.79+(6*(O296*3.28)/100000))),IF(LEFT(N296,1)="L",IF(O296&lt;=60.98,1,IF(O296&gt;60.98,1.005+(4.5526*(O296*3.28)/100000))),IF(LEFT(N296,1)="H",1)))))</f>
        <v>0</v>
      </c>
      <c r="Q296" s="35"/>
      <c r="R296" s="36" t="str">
        <f aca="false">IF(AF296&lt;0,0,IF($AD296=0,"Review",IF($H$3="US",(($H296-$I296-0.066667*($G296))/($G296*$M296)-($L296*$Q296))*$P296,(($H296-$I296-0.066667*($G296))/($G296*$M296)-($L296/8.696*$Q296))*$P296*37)))</f>
        <v>Review</v>
      </c>
      <c r="S296" s="37" t="str">
        <f aca="false">IF(R296="Review","",IF(R296=0,"",(SQRT(SUMSQ((5),(100*1.4/(H296-I296)),(100*IF($E$3="US",0.1,0.1*37)/R296)))/100)*R296))</f>
        <v/>
      </c>
      <c r="T296" s="38" t="str">
        <f aca="false">IF(R296="Review","",IF(R296=0,"",S296/R296))</f>
        <v/>
      </c>
      <c r="U296" s="39" t="n">
        <v>0.1814</v>
      </c>
      <c r="V296" s="40" t="n">
        <v>0.00096</v>
      </c>
      <c r="W296" s="41" t="e">
        <f aca="false">U296*G296</f>
        <v>#VALUE!</v>
      </c>
      <c r="X296" s="41" t="e">
        <f aca="false">EXP(-W296)</f>
        <v>#VALUE!</v>
      </c>
      <c r="Y296" s="41" t="e">
        <f aca="false">1-X296</f>
        <v>#VALUE!</v>
      </c>
      <c r="Z296" s="41" t="e">
        <f aca="false">1-(Y296/W296)</f>
        <v>#VALUE!</v>
      </c>
      <c r="AA296" s="41" t="e">
        <f aca="false">(R296*U296*V296)/Z296</f>
        <v>#VALUE!</v>
      </c>
      <c r="AB296" s="40" t="n">
        <v>0.01887</v>
      </c>
      <c r="AC296" s="42" t="s">
        <v>50</v>
      </c>
      <c r="AD296" s="43" t="b">
        <f aca="false">AND(NOT(ISBLANK(D296)),NOT(ISBLANK(F296)),NOT(ISBLANK(H296)),NOT(ISBLANK(I296)),NOT(ISBLANK(O296)),NOT(ISBLANK(Q296)),Q296&gt;=0,O296&gt;=0,H296&gt;=0,I296&gt;=0,G296&gt;0)</f>
        <v>0</v>
      </c>
      <c r="AE296" s="42" t="s">
        <v>51</v>
      </c>
      <c r="AF296" s="44" t="str">
        <f aca="false">IF($AD296=0,"Review",IF($H$3="US",(($H296-$I296-0.066667*($G296))/($G296*$M296)-($L296*$Q296))*$P296,(($H296-$I296-0.066667*($G296))/($G296*$M296)-($L296/8.696*$Q296))*$P296*37))</f>
        <v>Review</v>
      </c>
      <c r="AG296" s="45" t="str">
        <f aca="false">IF($AD296=0,"Review",IF($H$3="US",AA296/AB296*0.105*37,AA296/AB296))</f>
        <v>Review</v>
      </c>
      <c r="AH296" s="46" t="str">
        <f aca="false">IF($AD296=0,"",IF($H$3="US",AG296/60/60,AG296/24/60/60))</f>
        <v/>
      </c>
      <c r="AI296" s="47" t="str">
        <f aca="false">IF($AD296=0,"",IF($H$3="US",AA296/AB296*37/24/60/60,AA296/AB296/24/60/60))</f>
        <v/>
      </c>
      <c r="AJ296" s="48" t="str">
        <f aca="false">IF(AD296=0,"",IF(AF296=0,"",S296/R296))</f>
        <v/>
      </c>
      <c r="AK296" s="49" t="str">
        <f aca="false">IF(AD296=1,5%,"")</f>
        <v/>
      </c>
      <c r="AL296" s="49" t="str">
        <f aca="false">IF(AD296=1,(100*1.4)/(H296-I296)/100,"")</f>
        <v/>
      </c>
      <c r="AM296" s="49" t="str">
        <f aca="false">IF(AD296=1,IF(G296&gt;0,IF($H$3="US",0.1/AF296,(0.1*37)/AF296),0.1),"")</f>
        <v/>
      </c>
      <c r="AN296" s="49" t="str">
        <f aca="false">IF(AD296=1,SQRT(AK296*AK296+AL296*AL296+AM296*AM296),"")</f>
        <v/>
      </c>
      <c r="AO296" s="55"/>
    </row>
    <row r="297" customFormat="false" ht="19.35" hidden="false" customHeight="false" outlineLevel="0" collapsed="false">
      <c r="A297" s="26"/>
      <c r="B297" s="26"/>
      <c r="C297" s="27"/>
      <c r="D297" s="28"/>
      <c r="E297" s="27"/>
      <c r="F297" s="28"/>
      <c r="G297" s="29" t="str">
        <f aca="false">IF(OR(ISBLANK(C297),ISBLANK(D297),ISBLANK(E297),ISBLANK(F297)),"",(E297+F297)-(C297+D297))</f>
        <v/>
      </c>
      <c r="H297" s="30"/>
      <c r="I297" s="31"/>
      <c r="J297" s="32" t="n">
        <f aca="false">IF(N297="SST",0.314473,IF(N297="SLT",0.031243,IF(N297="LST",0.124228,IF(N297="LLT",0.010189,IF(N297="LST-OO",0.074671,IF(N297="LLT-OO",0.011965,IF(N297="LMT-OO",0.013497,IF(N297="HST",7.2954,IF(N297="HLT",0.60795)))))))))</f>
        <v>0</v>
      </c>
      <c r="K297" s="32" t="n">
        <f aca="false">IF(N297="SST",0.260619,IF(N297="SLT",0.02188,IF(N297="LST",0.040676,IF(N297="LLT",0.003372,IF(N297="LST-OO",0.037557,IF(N297="LLT-OO",0.002079,IF(N297="LMT-OO",0.012499,IF(N297="HST",0.004293,IF(N297="HLT",0.0003578)))))))))</f>
        <v>0</v>
      </c>
      <c r="L297" s="29" t="n">
        <f aca="false">IF(N297="SST",0.087,IF(N297="SLT",0.087,IF(N297="LST",0.12,IF(N297="LLT",0.12,IF(N297="LST-OO",0.12,IF(N297="LLT-OO",0.12,IF(N297="LMT-OO",0.12,IF(N297="HST",0.07,IF(N297="HLT",0.07)))))))))</f>
        <v>0</v>
      </c>
      <c r="M297" s="33" t="str">
        <f aca="false">IF(ISBLANK(N297),"",IF(N297="HST",J297+K297*((I297+H297)/2),IF(N297="HLT",J297+K297*((I297+H297)/2),J297+K297*LN((I297+H297)/2))))</f>
        <v/>
      </c>
      <c r="N297" s="31"/>
      <c r="O297" s="31"/>
      <c r="P297" s="34" t="n">
        <f aca="false">IF($H$3="US",IF(LEFT(N297,1)="S",IF(O297&lt;=4000,1,IF(O297&gt;4000,0.79+(6*O297/100000))),IF(LEFT(N297,1)="L",IF(O297&lt;=200,1,IF(O297&gt;200,1.005+(4.5526*O297/100000))),IF(LEFT(N297,1)="H",1))),IF($H$3="SI",IF(LEFT(N297,1)="S",IF(O297&lt;=1219.51,1,IF(O297&gt;1219.51,0.79+(6*(O297*3.28)/100000))),IF(LEFT(N297,1)="L",IF(O297&lt;=60.98,1,IF(O297&gt;60.98,1.005+(4.5526*(O297*3.28)/100000))),IF(LEFT(N297,1)="H",1)))))</f>
        <v>0</v>
      </c>
      <c r="Q297" s="35"/>
      <c r="R297" s="36" t="str">
        <f aca="false">IF(AF297&lt;0,0,IF($AD297=0,"Review",IF($H$3="US",(($H297-$I297-0.066667*($G297))/($G297*$M297)-($L297*$Q297))*$P297,(($H297-$I297-0.066667*($G297))/($G297*$M297)-($L297/8.696*$Q297))*$P297*37)))</f>
        <v>Review</v>
      </c>
      <c r="S297" s="37" t="str">
        <f aca="false">IF(R297="Review","",IF(R297=0,"",(SQRT(SUMSQ((5),(100*1.4/(H297-I297)),(100*IF($E$3="US",0.1,0.1*37)/R297)))/100)*R297))</f>
        <v/>
      </c>
      <c r="T297" s="38" t="str">
        <f aca="false">IF(R297="Review","",IF(R297=0,"",S297/R297))</f>
        <v/>
      </c>
      <c r="U297" s="39" t="n">
        <v>0.1814</v>
      </c>
      <c r="V297" s="40" t="n">
        <v>0.00096</v>
      </c>
      <c r="W297" s="41" t="e">
        <f aca="false">U297*G297</f>
        <v>#VALUE!</v>
      </c>
      <c r="X297" s="41" t="e">
        <f aca="false">EXP(-W297)</f>
        <v>#VALUE!</v>
      </c>
      <c r="Y297" s="41" t="e">
        <f aca="false">1-X297</f>
        <v>#VALUE!</v>
      </c>
      <c r="Z297" s="41" t="e">
        <f aca="false">1-(Y297/W297)</f>
        <v>#VALUE!</v>
      </c>
      <c r="AA297" s="41" t="e">
        <f aca="false">(R297*U297*V297)/Z297</f>
        <v>#VALUE!</v>
      </c>
      <c r="AB297" s="40" t="n">
        <v>0.01887</v>
      </c>
      <c r="AC297" s="42" t="s">
        <v>50</v>
      </c>
      <c r="AD297" s="43" t="b">
        <f aca="false">AND(NOT(ISBLANK(D297)),NOT(ISBLANK(F297)),NOT(ISBLANK(H297)),NOT(ISBLANK(I297)),NOT(ISBLANK(O297)),NOT(ISBLANK(Q297)),Q297&gt;=0,O297&gt;=0,H297&gt;=0,I297&gt;=0,G297&gt;0)</f>
        <v>0</v>
      </c>
      <c r="AE297" s="42" t="s">
        <v>51</v>
      </c>
      <c r="AF297" s="44" t="str">
        <f aca="false">IF($AD297=0,"Review",IF($H$3="US",(($H297-$I297-0.066667*($G297))/($G297*$M297)-($L297*$Q297))*$P297,(($H297-$I297-0.066667*($G297))/($G297*$M297)-($L297/8.696*$Q297))*$P297*37))</f>
        <v>Review</v>
      </c>
      <c r="AG297" s="45" t="str">
        <f aca="false">IF($AD297=0,"Review",IF($H$3="US",AA297/AB297*0.105*37,AA297/AB297))</f>
        <v>Review</v>
      </c>
      <c r="AH297" s="46" t="str">
        <f aca="false">IF($AD297=0,"",IF($H$3="US",AG297/60/60,AG297/24/60/60))</f>
        <v/>
      </c>
      <c r="AI297" s="47" t="str">
        <f aca="false">IF($AD297=0,"",IF($H$3="US",AA297/AB297*37/24/60/60,AA297/AB297/24/60/60))</f>
        <v/>
      </c>
      <c r="AJ297" s="48" t="str">
        <f aca="false">IF(AD297=0,"",IF(AF297=0,"",S297/R297))</f>
        <v/>
      </c>
      <c r="AK297" s="49" t="str">
        <f aca="false">IF(AD297=1,5%,"")</f>
        <v/>
      </c>
      <c r="AL297" s="49" t="str">
        <f aca="false">IF(AD297=1,(100*1.4)/(H297-I297)/100,"")</f>
        <v/>
      </c>
      <c r="AM297" s="49" t="str">
        <f aca="false">IF(AD297=1,IF(G297&gt;0,IF($H$3="US",0.1/AF297,(0.1*37)/AF297),0.1),"")</f>
        <v/>
      </c>
      <c r="AN297" s="49" t="str">
        <f aca="false">IF(AD297=1,SQRT(AK297*AK297+AL297*AL297+AM297*AM297),"")</f>
        <v/>
      </c>
      <c r="AO297" s="55"/>
    </row>
    <row r="298" customFormat="false" ht="19.35" hidden="false" customHeight="false" outlineLevel="0" collapsed="false">
      <c r="A298" s="26"/>
      <c r="B298" s="26"/>
      <c r="C298" s="27"/>
      <c r="D298" s="28"/>
      <c r="E298" s="27"/>
      <c r="F298" s="28"/>
      <c r="G298" s="29" t="str">
        <f aca="false">IF(OR(ISBLANK(C298),ISBLANK(D298),ISBLANK(E298),ISBLANK(F298)),"",(E298+F298)-(C298+D298))</f>
        <v/>
      </c>
      <c r="H298" s="30"/>
      <c r="I298" s="31"/>
      <c r="J298" s="32" t="n">
        <f aca="false">IF(N298="SST",0.314473,IF(N298="SLT",0.031243,IF(N298="LST",0.124228,IF(N298="LLT",0.010189,IF(N298="LST-OO",0.074671,IF(N298="LLT-OO",0.011965,IF(N298="LMT-OO",0.013497,IF(N298="HST",7.2954,IF(N298="HLT",0.60795)))))))))</f>
        <v>0</v>
      </c>
      <c r="K298" s="32" t="n">
        <f aca="false">IF(N298="SST",0.260619,IF(N298="SLT",0.02188,IF(N298="LST",0.040676,IF(N298="LLT",0.003372,IF(N298="LST-OO",0.037557,IF(N298="LLT-OO",0.002079,IF(N298="LMT-OO",0.012499,IF(N298="HST",0.004293,IF(N298="HLT",0.0003578)))))))))</f>
        <v>0</v>
      </c>
      <c r="L298" s="29" t="n">
        <f aca="false">IF(N298="SST",0.087,IF(N298="SLT",0.087,IF(N298="LST",0.12,IF(N298="LLT",0.12,IF(N298="LST-OO",0.12,IF(N298="LLT-OO",0.12,IF(N298="LMT-OO",0.12,IF(N298="HST",0.07,IF(N298="HLT",0.07)))))))))</f>
        <v>0</v>
      </c>
      <c r="M298" s="33" t="str">
        <f aca="false">IF(ISBLANK(N298),"",IF(N298="HST",J298+K298*((I298+H298)/2),IF(N298="HLT",J298+K298*((I298+H298)/2),J298+K298*LN((I298+H298)/2))))</f>
        <v/>
      </c>
      <c r="N298" s="31"/>
      <c r="O298" s="31"/>
      <c r="P298" s="34" t="n">
        <f aca="false">IF($H$3="US",IF(LEFT(N298,1)="S",IF(O298&lt;=4000,1,IF(O298&gt;4000,0.79+(6*O298/100000))),IF(LEFT(N298,1)="L",IF(O298&lt;=200,1,IF(O298&gt;200,1.005+(4.5526*O298/100000))),IF(LEFT(N298,1)="H",1))),IF($H$3="SI",IF(LEFT(N298,1)="S",IF(O298&lt;=1219.51,1,IF(O298&gt;1219.51,0.79+(6*(O298*3.28)/100000))),IF(LEFT(N298,1)="L",IF(O298&lt;=60.98,1,IF(O298&gt;60.98,1.005+(4.5526*(O298*3.28)/100000))),IF(LEFT(N298,1)="H",1)))))</f>
        <v>0</v>
      </c>
      <c r="Q298" s="35"/>
      <c r="R298" s="36" t="str">
        <f aca="false">IF(AF298&lt;0,0,IF($AD298=0,"Review",IF($H$3="US",(($H298-$I298-0.066667*($G298))/($G298*$M298)-($L298*$Q298))*$P298,(($H298-$I298-0.066667*($G298))/($G298*$M298)-($L298/8.696*$Q298))*$P298*37)))</f>
        <v>Review</v>
      </c>
      <c r="S298" s="37" t="str">
        <f aca="false">IF(R298="Review","",IF(R298=0,"",(SQRT(SUMSQ((5),(100*1.4/(H298-I298)),(100*IF($E$3="US",0.1,0.1*37)/R298)))/100)*R298))</f>
        <v/>
      </c>
      <c r="T298" s="38" t="str">
        <f aca="false">IF(R298="Review","",IF(R298=0,"",S298/R298))</f>
        <v/>
      </c>
      <c r="U298" s="39" t="n">
        <v>0.1814</v>
      </c>
      <c r="V298" s="40" t="n">
        <v>0.00096</v>
      </c>
      <c r="W298" s="41" t="e">
        <f aca="false">U298*G298</f>
        <v>#VALUE!</v>
      </c>
      <c r="X298" s="41" t="e">
        <f aca="false">EXP(-W298)</f>
        <v>#VALUE!</v>
      </c>
      <c r="Y298" s="41" t="e">
        <f aca="false">1-X298</f>
        <v>#VALUE!</v>
      </c>
      <c r="Z298" s="41" t="e">
        <f aca="false">1-(Y298/W298)</f>
        <v>#VALUE!</v>
      </c>
      <c r="AA298" s="41" t="e">
        <f aca="false">(R298*U298*V298)/Z298</f>
        <v>#VALUE!</v>
      </c>
      <c r="AB298" s="40" t="n">
        <v>0.01887</v>
      </c>
      <c r="AC298" s="42" t="s">
        <v>50</v>
      </c>
      <c r="AD298" s="43" t="b">
        <f aca="false">AND(NOT(ISBLANK(D298)),NOT(ISBLANK(F298)),NOT(ISBLANK(H298)),NOT(ISBLANK(I298)),NOT(ISBLANK(O298)),NOT(ISBLANK(Q298)),Q298&gt;=0,O298&gt;=0,H298&gt;=0,I298&gt;=0,G298&gt;0)</f>
        <v>0</v>
      </c>
      <c r="AE298" s="42" t="s">
        <v>51</v>
      </c>
      <c r="AF298" s="44" t="str">
        <f aca="false">IF($AD298=0,"Review",IF($H$3="US",(($H298-$I298-0.066667*($G298))/($G298*$M298)-($L298*$Q298))*$P298,(($H298-$I298-0.066667*($G298))/($G298*$M298)-($L298/8.696*$Q298))*$P298*37))</f>
        <v>Review</v>
      </c>
      <c r="AG298" s="45" t="str">
        <f aca="false">IF($AD298=0,"Review",IF($H$3="US",AA298/AB298*0.105*37,AA298/AB298))</f>
        <v>Review</v>
      </c>
      <c r="AH298" s="46" t="str">
        <f aca="false">IF($AD298=0,"",IF($H$3="US",AG298/60/60,AG298/24/60/60))</f>
        <v/>
      </c>
      <c r="AI298" s="47" t="str">
        <f aca="false">IF($AD298=0,"",IF($H$3="US",AA298/AB298*37/24/60/60,AA298/AB298/24/60/60))</f>
        <v/>
      </c>
      <c r="AJ298" s="48" t="str">
        <f aca="false">IF(AD298=0,"",IF(AF298=0,"",S298/R298))</f>
        <v/>
      </c>
      <c r="AK298" s="49" t="str">
        <f aca="false">IF(AD298=1,5%,"")</f>
        <v/>
      </c>
      <c r="AL298" s="49" t="str">
        <f aca="false">IF(AD298=1,(100*1.4)/(H298-I298)/100,"")</f>
        <v/>
      </c>
      <c r="AM298" s="49" t="str">
        <f aca="false">IF(AD298=1,IF(G298&gt;0,IF($H$3="US",0.1/AF298,(0.1*37)/AF298),0.1),"")</f>
        <v/>
      </c>
      <c r="AN298" s="49" t="str">
        <f aca="false">IF(AD298=1,SQRT(AK298*AK298+AL298*AL298+AM298*AM298),"")</f>
        <v/>
      </c>
      <c r="AO298" s="55"/>
    </row>
    <row r="299" customFormat="false" ht="19.35" hidden="false" customHeight="false" outlineLevel="0" collapsed="false">
      <c r="A299" s="26"/>
      <c r="B299" s="26"/>
      <c r="C299" s="27"/>
      <c r="D299" s="28"/>
      <c r="E299" s="27"/>
      <c r="F299" s="28"/>
      <c r="G299" s="29" t="str">
        <f aca="false">IF(OR(ISBLANK(C299),ISBLANK(D299),ISBLANK(E299),ISBLANK(F299)),"",(E299+F299)-(C299+D299))</f>
        <v/>
      </c>
      <c r="H299" s="30"/>
      <c r="I299" s="31"/>
      <c r="J299" s="32" t="n">
        <f aca="false">IF(N299="SST",0.314473,IF(N299="SLT",0.031243,IF(N299="LST",0.124228,IF(N299="LLT",0.010189,IF(N299="LST-OO",0.074671,IF(N299="LLT-OO",0.011965,IF(N299="LMT-OO",0.013497,IF(N299="HST",7.2954,IF(N299="HLT",0.60795)))))))))</f>
        <v>0</v>
      </c>
      <c r="K299" s="32" t="n">
        <f aca="false">IF(N299="SST",0.260619,IF(N299="SLT",0.02188,IF(N299="LST",0.040676,IF(N299="LLT",0.003372,IF(N299="LST-OO",0.037557,IF(N299="LLT-OO",0.002079,IF(N299="LMT-OO",0.012499,IF(N299="HST",0.004293,IF(N299="HLT",0.0003578)))))))))</f>
        <v>0</v>
      </c>
      <c r="L299" s="29" t="n">
        <f aca="false">IF(N299="SST",0.087,IF(N299="SLT",0.087,IF(N299="LST",0.12,IF(N299="LLT",0.12,IF(N299="LST-OO",0.12,IF(N299="LLT-OO",0.12,IF(N299="LMT-OO",0.12,IF(N299="HST",0.07,IF(N299="HLT",0.07)))))))))</f>
        <v>0</v>
      </c>
      <c r="M299" s="33" t="str">
        <f aca="false">IF(ISBLANK(N299),"",IF(N299="HST",J299+K299*((I299+H299)/2),IF(N299="HLT",J299+K299*((I299+H299)/2),J299+K299*LN((I299+H299)/2))))</f>
        <v/>
      </c>
      <c r="N299" s="31"/>
      <c r="O299" s="31"/>
      <c r="P299" s="34" t="n">
        <f aca="false">IF($H$3="US",IF(LEFT(N299,1)="S",IF(O299&lt;=4000,1,IF(O299&gt;4000,0.79+(6*O299/100000))),IF(LEFT(N299,1)="L",IF(O299&lt;=200,1,IF(O299&gt;200,1.005+(4.5526*O299/100000))),IF(LEFT(N299,1)="H",1))),IF($H$3="SI",IF(LEFT(N299,1)="S",IF(O299&lt;=1219.51,1,IF(O299&gt;1219.51,0.79+(6*(O299*3.28)/100000))),IF(LEFT(N299,1)="L",IF(O299&lt;=60.98,1,IF(O299&gt;60.98,1.005+(4.5526*(O299*3.28)/100000))),IF(LEFT(N299,1)="H",1)))))</f>
        <v>0</v>
      </c>
      <c r="Q299" s="35"/>
      <c r="R299" s="36" t="str">
        <f aca="false">IF(AF299&lt;0,0,IF($AD299=0,"Review",IF($H$3="US",(($H299-$I299-0.066667*($G299))/($G299*$M299)-($L299*$Q299))*$P299,(($H299-$I299-0.066667*($G299))/($G299*$M299)-($L299/8.696*$Q299))*$P299*37)))</f>
        <v>Review</v>
      </c>
      <c r="S299" s="37" t="str">
        <f aca="false">IF(R299="Review","",IF(R299=0,"",(SQRT(SUMSQ((5),(100*1.4/(H299-I299)),(100*IF($E$3="US",0.1,0.1*37)/R299)))/100)*R299))</f>
        <v/>
      </c>
      <c r="T299" s="38" t="str">
        <f aca="false">IF(R299="Review","",IF(R299=0,"",S299/R299))</f>
        <v/>
      </c>
      <c r="U299" s="39" t="n">
        <v>0.1814</v>
      </c>
      <c r="V299" s="40" t="n">
        <v>0.00096</v>
      </c>
      <c r="W299" s="41" t="e">
        <f aca="false">U299*G299</f>
        <v>#VALUE!</v>
      </c>
      <c r="X299" s="41" t="e">
        <f aca="false">EXP(-W299)</f>
        <v>#VALUE!</v>
      </c>
      <c r="Y299" s="41" t="e">
        <f aca="false">1-X299</f>
        <v>#VALUE!</v>
      </c>
      <c r="Z299" s="41" t="e">
        <f aca="false">1-(Y299/W299)</f>
        <v>#VALUE!</v>
      </c>
      <c r="AA299" s="41" t="e">
        <f aca="false">(R299*U299*V299)/Z299</f>
        <v>#VALUE!</v>
      </c>
      <c r="AB299" s="40" t="n">
        <v>0.01887</v>
      </c>
      <c r="AC299" s="42" t="s">
        <v>50</v>
      </c>
      <c r="AD299" s="43" t="b">
        <f aca="false">AND(NOT(ISBLANK(D299)),NOT(ISBLANK(F299)),NOT(ISBLANK(H299)),NOT(ISBLANK(I299)),NOT(ISBLANK(O299)),NOT(ISBLANK(Q299)),Q299&gt;=0,O299&gt;=0,H299&gt;=0,I299&gt;=0,G299&gt;0)</f>
        <v>0</v>
      </c>
      <c r="AE299" s="42" t="s">
        <v>51</v>
      </c>
      <c r="AF299" s="44" t="str">
        <f aca="false">IF($AD299=0,"Review",IF($H$3="US",(($H299-$I299-0.066667*($G299))/($G299*$M299)-($L299*$Q299))*$P299,(($H299-$I299-0.066667*($G299))/($G299*$M299)-($L299/8.696*$Q299))*$P299*37))</f>
        <v>Review</v>
      </c>
      <c r="AG299" s="45" t="str">
        <f aca="false">IF($AD299=0,"Review",IF($H$3="US",AA299/AB299*0.105*37,AA299/AB299))</f>
        <v>Review</v>
      </c>
      <c r="AH299" s="46" t="str">
        <f aca="false">IF($AD299=0,"",IF($H$3="US",AG299/60/60,AG299/24/60/60))</f>
        <v/>
      </c>
      <c r="AI299" s="47" t="str">
        <f aca="false">IF($AD299=0,"",IF($H$3="US",AA299/AB299*37/24/60/60,AA299/AB299/24/60/60))</f>
        <v/>
      </c>
      <c r="AJ299" s="48" t="str">
        <f aca="false">IF(AD299=0,"",IF(AF299=0,"",S299/R299))</f>
        <v/>
      </c>
      <c r="AK299" s="49" t="str">
        <f aca="false">IF(AD299=1,5%,"")</f>
        <v/>
      </c>
      <c r="AL299" s="49" t="str">
        <f aca="false">IF(AD299=1,(100*1.4)/(H299-I299)/100,"")</f>
        <v/>
      </c>
      <c r="AM299" s="49" t="str">
        <f aca="false">IF(AD299=1,IF(G299&gt;0,IF($H$3="US",0.1/AF299,(0.1*37)/AF299),0.1),"")</f>
        <v/>
      </c>
      <c r="AN299" s="49" t="str">
        <f aca="false">IF(AD299=1,SQRT(AK299*AK299+AL299*AL299+AM299*AM299),"")</f>
        <v/>
      </c>
      <c r="AO299" s="55"/>
    </row>
    <row r="300" customFormat="false" ht="19.35" hidden="false" customHeight="false" outlineLevel="0" collapsed="false">
      <c r="A300" s="26"/>
      <c r="B300" s="26"/>
      <c r="C300" s="27"/>
      <c r="D300" s="28"/>
      <c r="E300" s="27"/>
      <c r="F300" s="28"/>
      <c r="G300" s="29" t="str">
        <f aca="false">IF(OR(ISBLANK(C300),ISBLANK(D300),ISBLANK(E300),ISBLANK(F300)),"",(E300+F300)-(C300+D300))</f>
        <v/>
      </c>
      <c r="H300" s="30"/>
      <c r="I300" s="31"/>
      <c r="J300" s="32" t="n">
        <f aca="false">IF(N300="SST",0.314473,IF(N300="SLT",0.031243,IF(N300="LST",0.124228,IF(N300="LLT",0.010189,IF(N300="LST-OO",0.074671,IF(N300="LLT-OO",0.011965,IF(N300="LMT-OO",0.013497,IF(N300="HST",7.2954,IF(N300="HLT",0.60795)))))))))</f>
        <v>0</v>
      </c>
      <c r="K300" s="32" t="n">
        <f aca="false">IF(N300="SST",0.260619,IF(N300="SLT",0.02188,IF(N300="LST",0.040676,IF(N300="LLT",0.003372,IF(N300="LST-OO",0.037557,IF(N300="LLT-OO",0.002079,IF(N300="LMT-OO",0.012499,IF(N300="HST",0.004293,IF(N300="HLT",0.0003578)))))))))</f>
        <v>0</v>
      </c>
      <c r="L300" s="29" t="n">
        <f aca="false">IF(N300="SST",0.087,IF(N300="SLT",0.087,IF(N300="LST",0.12,IF(N300="LLT",0.12,IF(N300="LST-OO",0.12,IF(N300="LLT-OO",0.12,IF(N300="LMT-OO",0.12,IF(N300="HST",0.07,IF(N300="HLT",0.07)))))))))</f>
        <v>0</v>
      </c>
      <c r="M300" s="33" t="str">
        <f aca="false">IF(ISBLANK(N300),"",IF(N300="HST",J300+K300*((I300+H300)/2),IF(N300="HLT",J300+K300*((I300+H300)/2),J300+K300*LN((I300+H300)/2))))</f>
        <v/>
      </c>
      <c r="N300" s="31"/>
      <c r="O300" s="31"/>
      <c r="P300" s="34" t="n">
        <f aca="false">IF($H$3="US",IF(LEFT(N300,1)="S",IF(O300&lt;=4000,1,IF(O300&gt;4000,0.79+(6*O300/100000))),IF(LEFT(N300,1)="L",IF(O300&lt;=200,1,IF(O300&gt;200,1.005+(4.5526*O300/100000))),IF(LEFT(N300,1)="H",1))),IF($H$3="SI",IF(LEFT(N300,1)="S",IF(O300&lt;=1219.51,1,IF(O300&gt;1219.51,0.79+(6*(O300*3.28)/100000))),IF(LEFT(N300,1)="L",IF(O300&lt;=60.98,1,IF(O300&gt;60.98,1.005+(4.5526*(O300*3.28)/100000))),IF(LEFT(N300,1)="H",1)))))</f>
        <v>0</v>
      </c>
      <c r="Q300" s="35"/>
      <c r="R300" s="36" t="str">
        <f aca="false">IF(AF300&lt;0,0,IF($AD300=0,"Review",IF($H$3="US",(($H300-$I300-0.066667*($G300))/($G300*$M300)-($L300*$Q300))*$P300,(($H300-$I300-0.066667*($G300))/($G300*$M300)-($L300/8.696*$Q300))*$P300*37)))</f>
        <v>Review</v>
      </c>
      <c r="S300" s="37" t="str">
        <f aca="false">IF(R300="Review","",IF(R300=0,"",(SQRT(SUMSQ((5),(100*1.4/(H300-I300)),(100*IF($E$3="US",0.1,0.1*37)/R300)))/100)*R300))</f>
        <v/>
      </c>
      <c r="T300" s="38" t="str">
        <f aca="false">IF(R300="Review","",IF(R300=0,"",S300/R300))</f>
        <v/>
      </c>
      <c r="U300" s="39" t="n">
        <v>0.1814</v>
      </c>
      <c r="V300" s="40" t="n">
        <v>0.00096</v>
      </c>
      <c r="W300" s="41" t="e">
        <f aca="false">U300*G300</f>
        <v>#VALUE!</v>
      </c>
      <c r="X300" s="41" t="e">
        <f aca="false">EXP(-W300)</f>
        <v>#VALUE!</v>
      </c>
      <c r="Y300" s="41" t="e">
        <f aca="false">1-X300</f>
        <v>#VALUE!</v>
      </c>
      <c r="Z300" s="41" t="e">
        <f aca="false">1-(Y300/W300)</f>
        <v>#VALUE!</v>
      </c>
      <c r="AA300" s="41" t="e">
        <f aca="false">(R300*U300*V300)/Z300</f>
        <v>#VALUE!</v>
      </c>
      <c r="AB300" s="40" t="n">
        <v>0.01887</v>
      </c>
      <c r="AC300" s="42" t="s">
        <v>50</v>
      </c>
      <c r="AD300" s="43" t="b">
        <f aca="false">AND(NOT(ISBLANK(D300)),NOT(ISBLANK(F300)),NOT(ISBLANK(H300)),NOT(ISBLANK(I300)),NOT(ISBLANK(O300)),NOT(ISBLANK(Q300)),Q300&gt;=0,O300&gt;=0,H300&gt;=0,I300&gt;=0,G300&gt;0)</f>
        <v>0</v>
      </c>
      <c r="AE300" s="42" t="s">
        <v>51</v>
      </c>
      <c r="AF300" s="44" t="str">
        <f aca="false">IF($AD300=0,"Review",IF($H$3="US",(($H300-$I300-0.066667*($G300))/($G300*$M300)-($L300*$Q300))*$P300,(($H300-$I300-0.066667*($G300))/($G300*$M300)-($L300/8.696*$Q300))*$P300*37))</f>
        <v>Review</v>
      </c>
      <c r="AG300" s="45" t="str">
        <f aca="false">IF($AD300=0,"Review",IF($H$3="US",AA300/AB300*0.105*37,AA300/AB300))</f>
        <v>Review</v>
      </c>
      <c r="AH300" s="46" t="str">
        <f aca="false">IF($AD300=0,"",IF($H$3="US",AG300/60/60,AG300/24/60/60))</f>
        <v/>
      </c>
      <c r="AI300" s="47" t="str">
        <f aca="false">IF($AD300=0,"",IF($H$3="US",AA300/AB300*37/24/60/60,AA300/AB300/24/60/60))</f>
        <v/>
      </c>
      <c r="AJ300" s="48" t="str">
        <f aca="false">IF(AD300=0,"",IF(AF300=0,"",S300/R300))</f>
        <v/>
      </c>
      <c r="AK300" s="49" t="str">
        <f aca="false">IF(AD300=1,5%,"")</f>
        <v/>
      </c>
      <c r="AL300" s="49" t="str">
        <f aca="false">IF(AD300=1,(100*1.4)/(H300-I300)/100,"")</f>
        <v/>
      </c>
      <c r="AM300" s="49" t="str">
        <f aca="false">IF(AD300=1,IF(G300&gt;0,IF($H$3="US",0.1/AF300,(0.1*37)/AF300),0.1),"")</f>
        <v/>
      </c>
      <c r="AN300" s="49" t="str">
        <f aca="false">IF(AD300=1,SQRT(AK300*AK300+AL300*AL300+AM300*AM300),"")</f>
        <v/>
      </c>
      <c r="AO300" s="55"/>
    </row>
    <row r="301" customFormat="false" ht="19.35" hidden="false" customHeight="false" outlineLevel="0" collapsed="false">
      <c r="A301" s="26"/>
      <c r="B301" s="26"/>
      <c r="C301" s="27"/>
      <c r="D301" s="28"/>
      <c r="E301" s="27"/>
      <c r="F301" s="28"/>
      <c r="G301" s="29" t="str">
        <f aca="false">IF(OR(ISBLANK(C301),ISBLANK(D301),ISBLANK(E301),ISBLANK(F301)),"",(E301+F301)-(C301+D301))</f>
        <v/>
      </c>
      <c r="H301" s="30"/>
      <c r="I301" s="31"/>
      <c r="J301" s="32" t="n">
        <f aca="false">IF(N301="SST",0.314473,IF(N301="SLT",0.031243,IF(N301="LST",0.124228,IF(N301="LLT",0.010189,IF(N301="LST-OO",0.074671,IF(N301="LLT-OO",0.011965,IF(N301="LMT-OO",0.013497,IF(N301="HST",7.2954,IF(N301="HLT",0.60795)))))))))</f>
        <v>0</v>
      </c>
      <c r="K301" s="32" t="n">
        <f aca="false">IF(N301="SST",0.260619,IF(N301="SLT",0.02188,IF(N301="LST",0.040676,IF(N301="LLT",0.003372,IF(N301="LST-OO",0.037557,IF(N301="LLT-OO",0.002079,IF(N301="LMT-OO",0.012499,IF(N301="HST",0.004293,IF(N301="HLT",0.0003578)))))))))</f>
        <v>0</v>
      </c>
      <c r="L301" s="29" t="n">
        <f aca="false">IF(N301="SST",0.087,IF(N301="SLT",0.087,IF(N301="LST",0.12,IF(N301="LLT",0.12,IF(N301="LST-OO",0.12,IF(N301="LLT-OO",0.12,IF(N301="LMT-OO",0.12,IF(N301="HST",0.07,IF(N301="HLT",0.07)))))))))</f>
        <v>0</v>
      </c>
      <c r="M301" s="33" t="str">
        <f aca="false">IF(ISBLANK(N301),"",IF(N301="HST",J301+K301*((I301+H301)/2),IF(N301="HLT",J301+K301*((I301+H301)/2),J301+K301*LN((I301+H301)/2))))</f>
        <v/>
      </c>
      <c r="N301" s="31"/>
      <c r="O301" s="31"/>
      <c r="P301" s="34" t="n">
        <f aca="false">IF($H$3="US",IF(LEFT(N301,1)="S",IF(O301&lt;=4000,1,IF(O301&gt;4000,0.79+(6*O301/100000))),IF(LEFT(N301,1)="L",IF(O301&lt;=200,1,IF(O301&gt;200,1.005+(4.5526*O301/100000))),IF(LEFT(N301,1)="H",1))),IF($H$3="SI",IF(LEFT(N301,1)="S",IF(O301&lt;=1219.51,1,IF(O301&gt;1219.51,0.79+(6*(O301*3.28)/100000))),IF(LEFT(N301,1)="L",IF(O301&lt;=60.98,1,IF(O301&gt;60.98,1.005+(4.5526*(O301*3.28)/100000))),IF(LEFT(N301,1)="H",1)))))</f>
        <v>0</v>
      </c>
      <c r="Q301" s="35"/>
      <c r="R301" s="36" t="str">
        <f aca="false">IF(AF301&lt;0,0,IF($AD301=0,"Review",IF($H$3="US",(($H301-$I301-0.066667*($G301))/($G301*$M301)-($L301*$Q301))*$P301,(($H301-$I301-0.066667*($G301))/($G301*$M301)-($L301/8.696*$Q301))*$P301*37)))</f>
        <v>Review</v>
      </c>
      <c r="S301" s="37" t="str">
        <f aca="false">IF(R301="Review","",IF(R301=0,"",(SQRT(SUMSQ((5),(100*1.4/(H301-I301)),(100*IF($E$3="US",0.1,0.1*37)/R301)))/100)*R301))</f>
        <v/>
      </c>
      <c r="T301" s="38" t="str">
        <f aca="false">IF(R301="Review","",IF(R301=0,"",S301/R301))</f>
        <v/>
      </c>
      <c r="U301" s="39" t="n">
        <v>0.1814</v>
      </c>
      <c r="V301" s="40" t="n">
        <v>0.00096</v>
      </c>
      <c r="W301" s="41" t="e">
        <f aca="false">U301*G301</f>
        <v>#VALUE!</v>
      </c>
      <c r="X301" s="41" t="e">
        <f aca="false">EXP(-W301)</f>
        <v>#VALUE!</v>
      </c>
      <c r="Y301" s="41" t="e">
        <f aca="false">1-X301</f>
        <v>#VALUE!</v>
      </c>
      <c r="Z301" s="41" t="e">
        <f aca="false">1-(Y301/W301)</f>
        <v>#VALUE!</v>
      </c>
      <c r="AA301" s="41" t="e">
        <f aca="false">(R301*U301*V301)/Z301</f>
        <v>#VALUE!</v>
      </c>
      <c r="AB301" s="40" t="n">
        <v>0.01887</v>
      </c>
      <c r="AC301" s="42" t="s">
        <v>50</v>
      </c>
      <c r="AD301" s="43" t="b">
        <f aca="false">AND(NOT(ISBLANK(D301)),NOT(ISBLANK(F301)),NOT(ISBLANK(H301)),NOT(ISBLANK(I301)),NOT(ISBLANK(O301)),NOT(ISBLANK(Q301)),Q301&gt;=0,O301&gt;=0,H301&gt;=0,I301&gt;=0,G301&gt;0)</f>
        <v>0</v>
      </c>
      <c r="AE301" s="42" t="s">
        <v>51</v>
      </c>
      <c r="AF301" s="44" t="str">
        <f aca="false">IF($AD301=0,"Review",IF($H$3="US",(($H301-$I301-0.066667*($G301))/($G301*$M301)-($L301*$Q301))*$P301,(($H301-$I301-0.066667*($G301))/($G301*$M301)-($L301/8.696*$Q301))*$P301*37))</f>
        <v>Review</v>
      </c>
      <c r="AG301" s="45" t="str">
        <f aca="false">IF($AD301=0,"Review",IF($H$3="US",AA301/AB301*0.105*37,AA301/AB301))</f>
        <v>Review</v>
      </c>
      <c r="AH301" s="46" t="str">
        <f aca="false">IF($AD301=0,"",IF($H$3="US",AG301/60/60,AG301/24/60/60))</f>
        <v/>
      </c>
      <c r="AI301" s="47" t="str">
        <f aca="false">IF($AD301=0,"",IF($H$3="US",AA301/AB301*37/24/60/60,AA301/AB301/24/60/60))</f>
        <v/>
      </c>
      <c r="AJ301" s="48" t="str">
        <f aca="false">IF(AD301=0,"",IF(AF301=0,"",S301/R301))</f>
        <v/>
      </c>
      <c r="AK301" s="49" t="str">
        <f aca="false">IF(AD301=1,5%,"")</f>
        <v/>
      </c>
      <c r="AL301" s="49" t="str">
        <f aca="false">IF(AD301=1,(100*1.4)/(H301-I301)/100,"")</f>
        <v/>
      </c>
      <c r="AM301" s="49" t="str">
        <f aca="false">IF(AD301=1,IF(G301&gt;0,IF($H$3="US",0.1/AF301,(0.1*37)/AF301),0.1),"")</f>
        <v/>
      </c>
      <c r="AN301" s="49" t="str">
        <f aca="false">IF(AD301=1,SQRT(AK301*AK301+AL301*AL301+AM301*AM301),"")</f>
        <v/>
      </c>
      <c r="AO301" s="55"/>
    </row>
    <row r="302" customFormat="false" ht="19.35" hidden="false" customHeight="false" outlineLevel="0" collapsed="false">
      <c r="A302" s="26"/>
      <c r="B302" s="26"/>
      <c r="C302" s="27"/>
      <c r="D302" s="28"/>
      <c r="E302" s="27"/>
      <c r="F302" s="28"/>
      <c r="G302" s="29" t="str">
        <f aca="false">IF(OR(ISBLANK(C302),ISBLANK(D302),ISBLANK(E302),ISBLANK(F302)),"",(E302+F302)-(C302+D302))</f>
        <v/>
      </c>
      <c r="H302" s="30"/>
      <c r="I302" s="31"/>
      <c r="J302" s="32" t="n">
        <f aca="false">IF(N302="SST",0.314473,IF(N302="SLT",0.031243,IF(N302="LST",0.124228,IF(N302="LLT",0.010189,IF(N302="LST-OO",0.074671,IF(N302="LLT-OO",0.011965,IF(N302="LMT-OO",0.013497,IF(N302="HST",7.2954,IF(N302="HLT",0.60795)))))))))</f>
        <v>0</v>
      </c>
      <c r="K302" s="32" t="n">
        <f aca="false">IF(N302="SST",0.260619,IF(N302="SLT",0.02188,IF(N302="LST",0.040676,IF(N302="LLT",0.003372,IF(N302="LST-OO",0.037557,IF(N302="LLT-OO",0.002079,IF(N302="LMT-OO",0.012499,IF(N302="HST",0.004293,IF(N302="HLT",0.0003578)))))))))</f>
        <v>0</v>
      </c>
      <c r="L302" s="29" t="n">
        <f aca="false">IF(N302="SST",0.087,IF(N302="SLT",0.087,IF(N302="LST",0.12,IF(N302="LLT",0.12,IF(N302="LST-OO",0.12,IF(N302="LLT-OO",0.12,IF(N302="LMT-OO",0.12,IF(N302="HST",0.07,IF(N302="HLT",0.07)))))))))</f>
        <v>0</v>
      </c>
      <c r="M302" s="33" t="str">
        <f aca="false">IF(ISBLANK(N302),"",IF(N302="HST",J302+K302*((I302+H302)/2),IF(N302="HLT",J302+K302*((I302+H302)/2),J302+K302*LN((I302+H302)/2))))</f>
        <v/>
      </c>
      <c r="N302" s="31"/>
      <c r="O302" s="31"/>
      <c r="P302" s="34" t="n">
        <f aca="false">IF($H$3="US",IF(LEFT(N302,1)="S",IF(O302&lt;=4000,1,IF(O302&gt;4000,0.79+(6*O302/100000))),IF(LEFT(N302,1)="L",IF(O302&lt;=200,1,IF(O302&gt;200,1.005+(4.5526*O302/100000))),IF(LEFT(N302,1)="H",1))),IF($H$3="SI",IF(LEFT(N302,1)="S",IF(O302&lt;=1219.51,1,IF(O302&gt;1219.51,0.79+(6*(O302*3.28)/100000))),IF(LEFT(N302,1)="L",IF(O302&lt;=60.98,1,IF(O302&gt;60.98,1.005+(4.5526*(O302*3.28)/100000))),IF(LEFT(N302,1)="H",1)))))</f>
        <v>0</v>
      </c>
      <c r="Q302" s="35"/>
      <c r="R302" s="36" t="str">
        <f aca="false">IF(AF302&lt;0,0,IF($AD302=0,"Review",IF($H$3="US",(($H302-$I302-0.066667*($G302))/($G302*$M302)-($L302*$Q302))*$P302,(($H302-$I302-0.066667*($G302))/($G302*$M302)-($L302/8.696*$Q302))*$P302*37)))</f>
        <v>Review</v>
      </c>
      <c r="S302" s="37" t="str">
        <f aca="false">IF(R302="Review","",IF(R302=0,"",(SQRT(SUMSQ((5),(100*1.4/(H302-I302)),(100*IF($E$3="US",0.1,0.1*37)/R302)))/100)*R302))</f>
        <v/>
      </c>
      <c r="T302" s="38" t="str">
        <f aca="false">IF(R302="Review","",IF(R302=0,"",S302/R302))</f>
        <v/>
      </c>
      <c r="U302" s="39" t="n">
        <v>0.1814</v>
      </c>
      <c r="V302" s="40" t="n">
        <v>0.00096</v>
      </c>
      <c r="W302" s="41" t="e">
        <f aca="false">U302*G302</f>
        <v>#VALUE!</v>
      </c>
      <c r="X302" s="41" t="e">
        <f aca="false">EXP(-W302)</f>
        <v>#VALUE!</v>
      </c>
      <c r="Y302" s="41" t="e">
        <f aca="false">1-X302</f>
        <v>#VALUE!</v>
      </c>
      <c r="Z302" s="41" t="e">
        <f aca="false">1-(Y302/W302)</f>
        <v>#VALUE!</v>
      </c>
      <c r="AA302" s="41" t="e">
        <f aca="false">(R302*U302*V302)/Z302</f>
        <v>#VALUE!</v>
      </c>
      <c r="AB302" s="40" t="n">
        <v>0.01887</v>
      </c>
      <c r="AC302" s="42" t="s">
        <v>50</v>
      </c>
      <c r="AD302" s="43" t="b">
        <f aca="false">AND(NOT(ISBLANK(D302)),NOT(ISBLANK(F302)),NOT(ISBLANK(H302)),NOT(ISBLANK(I302)),NOT(ISBLANK(O302)),NOT(ISBLANK(Q302)),Q302&gt;=0,O302&gt;=0,H302&gt;=0,I302&gt;=0,G302&gt;0)</f>
        <v>0</v>
      </c>
      <c r="AE302" s="42" t="s">
        <v>51</v>
      </c>
      <c r="AF302" s="44" t="str">
        <f aca="false">IF($AD302=0,"Review",IF($H$3="US",(($H302-$I302-0.066667*($G302))/($G302*$M302)-($L302*$Q302))*$P302,(($H302-$I302-0.066667*($G302))/($G302*$M302)-($L302/8.696*$Q302))*$P302*37))</f>
        <v>Review</v>
      </c>
      <c r="AG302" s="45" t="str">
        <f aca="false">IF($AD302=0,"Review",IF($H$3="US",AA302/AB302*0.105*37,AA302/AB302))</f>
        <v>Review</v>
      </c>
      <c r="AH302" s="46" t="str">
        <f aca="false">IF($AD302=0,"",IF($H$3="US",AG302/60/60,AG302/24/60/60))</f>
        <v/>
      </c>
      <c r="AI302" s="47" t="str">
        <f aca="false">IF($AD302=0,"",IF($H$3="US",AA302/AB302*37/24/60/60,AA302/AB302/24/60/60))</f>
        <v/>
      </c>
      <c r="AJ302" s="48" t="str">
        <f aca="false">IF(AD302=0,"",IF(AF302=0,"",S302/R302))</f>
        <v/>
      </c>
      <c r="AK302" s="49" t="str">
        <f aca="false">IF(AD302=1,5%,"")</f>
        <v/>
      </c>
      <c r="AL302" s="49" t="str">
        <f aca="false">IF(AD302=1,(100*1.4)/(H302-I302)/100,"")</f>
        <v/>
      </c>
      <c r="AM302" s="49" t="str">
        <f aca="false">IF(AD302=1,IF(G302&gt;0,IF($H$3="US",0.1/AF302,(0.1*37)/AF302),0.1),"")</f>
        <v/>
      </c>
      <c r="AN302" s="49" t="str">
        <f aca="false">IF(AD302=1,SQRT(AK302*AK302+AL302*AL302+AM302*AM302),"")</f>
        <v/>
      </c>
      <c r="AO302" s="55"/>
    </row>
    <row r="303" customFormat="false" ht="19.35" hidden="false" customHeight="false" outlineLevel="0" collapsed="false">
      <c r="A303" s="26"/>
      <c r="B303" s="26"/>
      <c r="C303" s="27"/>
      <c r="D303" s="28"/>
      <c r="E303" s="27"/>
      <c r="F303" s="28"/>
      <c r="G303" s="29" t="str">
        <f aca="false">IF(OR(ISBLANK(C303),ISBLANK(D303),ISBLANK(E303),ISBLANK(F303)),"",(E303+F303)-(C303+D303))</f>
        <v/>
      </c>
      <c r="H303" s="30"/>
      <c r="I303" s="31"/>
      <c r="J303" s="32" t="n">
        <f aca="false">IF(N303="SST",0.314473,IF(N303="SLT",0.031243,IF(N303="LST",0.124228,IF(N303="LLT",0.010189,IF(N303="LST-OO",0.074671,IF(N303="LLT-OO",0.011965,IF(N303="LMT-OO",0.013497,IF(N303="HST",7.2954,IF(N303="HLT",0.60795)))))))))</f>
        <v>0</v>
      </c>
      <c r="K303" s="32" t="n">
        <f aca="false">IF(N303="SST",0.260619,IF(N303="SLT",0.02188,IF(N303="LST",0.040676,IF(N303="LLT",0.003372,IF(N303="LST-OO",0.037557,IF(N303="LLT-OO",0.002079,IF(N303="LMT-OO",0.012499,IF(N303="HST",0.004293,IF(N303="HLT",0.0003578)))))))))</f>
        <v>0</v>
      </c>
      <c r="L303" s="29" t="n">
        <f aca="false">IF(N303="SST",0.087,IF(N303="SLT",0.087,IF(N303="LST",0.12,IF(N303="LLT",0.12,IF(N303="LST-OO",0.12,IF(N303="LLT-OO",0.12,IF(N303="LMT-OO",0.12,IF(N303="HST",0.07,IF(N303="HLT",0.07)))))))))</f>
        <v>0</v>
      </c>
      <c r="M303" s="33" t="str">
        <f aca="false">IF(ISBLANK(N303),"",IF(N303="HST",J303+K303*((I303+H303)/2),IF(N303="HLT",J303+K303*((I303+H303)/2),J303+K303*LN((I303+H303)/2))))</f>
        <v/>
      </c>
      <c r="N303" s="31"/>
      <c r="O303" s="31"/>
      <c r="P303" s="34" t="n">
        <f aca="false">IF($H$3="US",IF(LEFT(N303,1)="S",IF(O303&lt;=4000,1,IF(O303&gt;4000,0.79+(6*O303/100000))),IF(LEFT(N303,1)="L",IF(O303&lt;=200,1,IF(O303&gt;200,1.005+(4.5526*O303/100000))),IF(LEFT(N303,1)="H",1))),IF($H$3="SI",IF(LEFT(N303,1)="S",IF(O303&lt;=1219.51,1,IF(O303&gt;1219.51,0.79+(6*(O303*3.28)/100000))),IF(LEFT(N303,1)="L",IF(O303&lt;=60.98,1,IF(O303&gt;60.98,1.005+(4.5526*(O303*3.28)/100000))),IF(LEFT(N303,1)="H",1)))))</f>
        <v>0</v>
      </c>
      <c r="Q303" s="35"/>
      <c r="R303" s="36" t="str">
        <f aca="false">IF(AF303&lt;0,0,IF($AD303=0,"Review",IF($H$3="US",(($H303-$I303-0.066667*($G303))/($G303*$M303)-($L303*$Q303))*$P303,(($H303-$I303-0.066667*($G303))/($G303*$M303)-($L303/8.696*$Q303))*$P303*37)))</f>
        <v>Review</v>
      </c>
      <c r="S303" s="37" t="str">
        <f aca="false">IF(R303="Review","",IF(R303=0,"",(SQRT(SUMSQ((5),(100*1.4/(H303-I303)),(100*IF($E$3="US",0.1,0.1*37)/R303)))/100)*R303))</f>
        <v/>
      </c>
      <c r="T303" s="38" t="str">
        <f aca="false">IF(R303="Review","",IF(R303=0,"",S303/R303))</f>
        <v/>
      </c>
      <c r="U303" s="39" t="n">
        <v>0.1814</v>
      </c>
      <c r="V303" s="40" t="n">
        <v>0.00096</v>
      </c>
      <c r="W303" s="41" t="e">
        <f aca="false">U303*G303</f>
        <v>#VALUE!</v>
      </c>
      <c r="X303" s="41" t="e">
        <f aca="false">EXP(-W303)</f>
        <v>#VALUE!</v>
      </c>
      <c r="Y303" s="41" t="e">
        <f aca="false">1-X303</f>
        <v>#VALUE!</v>
      </c>
      <c r="Z303" s="41" t="e">
        <f aca="false">1-(Y303/W303)</f>
        <v>#VALUE!</v>
      </c>
      <c r="AA303" s="41" t="e">
        <f aca="false">(R303*U303*V303)/Z303</f>
        <v>#VALUE!</v>
      </c>
      <c r="AB303" s="40" t="n">
        <v>0.01887</v>
      </c>
      <c r="AC303" s="42" t="s">
        <v>50</v>
      </c>
      <c r="AD303" s="43" t="b">
        <f aca="false">AND(NOT(ISBLANK(D303)),NOT(ISBLANK(F303)),NOT(ISBLANK(H303)),NOT(ISBLANK(I303)),NOT(ISBLANK(O303)),NOT(ISBLANK(Q303)),Q303&gt;=0,O303&gt;=0,H303&gt;=0,I303&gt;=0,G303&gt;0)</f>
        <v>0</v>
      </c>
      <c r="AE303" s="42" t="s">
        <v>51</v>
      </c>
      <c r="AF303" s="44" t="str">
        <f aca="false">IF($AD303=0,"Review",IF($H$3="US",(($H303-$I303-0.066667*($G303))/($G303*$M303)-($L303*$Q303))*$P303,(($H303-$I303-0.066667*($G303))/($G303*$M303)-($L303/8.696*$Q303))*$P303*37))</f>
        <v>Review</v>
      </c>
      <c r="AG303" s="45" t="str">
        <f aca="false">IF($AD303=0,"Review",IF($H$3="US",AA303/AB303*0.105*37,AA303/AB303))</f>
        <v>Review</v>
      </c>
      <c r="AH303" s="46" t="str">
        <f aca="false">IF($AD303=0,"",IF($H$3="US",AG303/60/60,AG303/24/60/60))</f>
        <v/>
      </c>
      <c r="AI303" s="47" t="str">
        <f aca="false">IF($AD303=0,"",IF($H$3="US",AA303/AB303*37/24/60/60,AA303/AB303/24/60/60))</f>
        <v/>
      </c>
      <c r="AJ303" s="48" t="str">
        <f aca="false">IF(AD303=0,"",IF(AF303=0,"",S303/R303))</f>
        <v/>
      </c>
      <c r="AK303" s="49" t="str">
        <f aca="false">IF(AD303=1,5%,"")</f>
        <v/>
      </c>
      <c r="AL303" s="49" t="str">
        <f aca="false">IF(AD303=1,(100*1.4)/(H303-I303)/100,"")</f>
        <v/>
      </c>
      <c r="AM303" s="49" t="str">
        <f aca="false">IF(AD303=1,IF(G303&gt;0,IF($H$3="US",0.1/AF303,(0.1*37)/AF303),0.1),"")</f>
        <v/>
      </c>
      <c r="AN303" s="49" t="str">
        <f aca="false">IF(AD303=1,SQRT(AK303*AK303+AL303*AL303+AM303*AM303),"")</f>
        <v/>
      </c>
      <c r="AO303" s="55"/>
    </row>
    <row r="304" customFormat="false" ht="19.35" hidden="false" customHeight="false" outlineLevel="0" collapsed="false">
      <c r="A304" s="26"/>
      <c r="B304" s="26"/>
      <c r="C304" s="27"/>
      <c r="D304" s="28"/>
      <c r="E304" s="27"/>
      <c r="F304" s="28"/>
      <c r="G304" s="29" t="str">
        <f aca="false">IF(OR(ISBLANK(C304),ISBLANK(D304),ISBLANK(E304),ISBLANK(F304)),"",(E304+F304)-(C304+D304))</f>
        <v/>
      </c>
      <c r="H304" s="30"/>
      <c r="I304" s="31"/>
      <c r="J304" s="32" t="n">
        <f aca="false">IF(N304="SST",0.314473,IF(N304="SLT",0.031243,IF(N304="LST",0.124228,IF(N304="LLT",0.010189,IF(N304="LST-OO",0.074671,IF(N304="LLT-OO",0.011965,IF(N304="LMT-OO",0.013497,IF(N304="HST",7.2954,IF(N304="HLT",0.60795)))))))))</f>
        <v>0</v>
      </c>
      <c r="K304" s="32" t="n">
        <f aca="false">IF(N304="SST",0.260619,IF(N304="SLT",0.02188,IF(N304="LST",0.040676,IF(N304="LLT",0.003372,IF(N304="LST-OO",0.037557,IF(N304="LLT-OO",0.002079,IF(N304="LMT-OO",0.012499,IF(N304="HST",0.004293,IF(N304="HLT",0.0003578)))))))))</f>
        <v>0</v>
      </c>
      <c r="L304" s="29" t="n">
        <f aca="false">IF(N304="SST",0.087,IF(N304="SLT",0.087,IF(N304="LST",0.12,IF(N304="LLT",0.12,IF(N304="LST-OO",0.12,IF(N304="LLT-OO",0.12,IF(N304="LMT-OO",0.12,IF(N304="HST",0.07,IF(N304="HLT",0.07)))))))))</f>
        <v>0</v>
      </c>
      <c r="M304" s="33" t="str">
        <f aca="false">IF(ISBLANK(N304),"",IF(N304="HST",J304+K304*((I304+H304)/2),IF(N304="HLT",J304+K304*((I304+H304)/2),J304+K304*LN((I304+H304)/2))))</f>
        <v/>
      </c>
      <c r="N304" s="31"/>
      <c r="O304" s="31"/>
      <c r="P304" s="34" t="n">
        <f aca="false">IF($H$3="US",IF(LEFT(N304,1)="S",IF(O304&lt;=4000,1,IF(O304&gt;4000,0.79+(6*O304/100000))),IF(LEFT(N304,1)="L",IF(O304&lt;=200,1,IF(O304&gt;200,1.005+(4.5526*O304/100000))),IF(LEFT(N304,1)="H",1))),IF($H$3="SI",IF(LEFT(N304,1)="S",IF(O304&lt;=1219.51,1,IF(O304&gt;1219.51,0.79+(6*(O304*3.28)/100000))),IF(LEFT(N304,1)="L",IF(O304&lt;=60.98,1,IF(O304&gt;60.98,1.005+(4.5526*(O304*3.28)/100000))),IF(LEFT(N304,1)="H",1)))))</f>
        <v>0</v>
      </c>
      <c r="Q304" s="35"/>
      <c r="R304" s="36" t="str">
        <f aca="false">IF(AF304&lt;0,0,IF($AD304=0,"Review",IF($H$3="US",(($H304-$I304-0.066667*($G304))/($G304*$M304)-($L304*$Q304))*$P304,(($H304-$I304-0.066667*($G304))/($G304*$M304)-($L304/8.696*$Q304))*$P304*37)))</f>
        <v>Review</v>
      </c>
      <c r="S304" s="37" t="str">
        <f aca="false">IF(R304="Review","",IF(R304=0,"",(SQRT(SUMSQ((5),(100*1.4/(H304-I304)),(100*IF($E$3="US",0.1,0.1*37)/R304)))/100)*R304))</f>
        <v/>
      </c>
      <c r="T304" s="38" t="str">
        <f aca="false">IF(R304="Review","",IF(R304=0,"",S304/R304))</f>
        <v/>
      </c>
      <c r="U304" s="39" t="n">
        <v>0.1814</v>
      </c>
      <c r="V304" s="40" t="n">
        <v>0.00096</v>
      </c>
      <c r="W304" s="41" t="e">
        <f aca="false">U304*G304</f>
        <v>#VALUE!</v>
      </c>
      <c r="X304" s="41" t="e">
        <f aca="false">EXP(-W304)</f>
        <v>#VALUE!</v>
      </c>
      <c r="Y304" s="41" t="e">
        <f aca="false">1-X304</f>
        <v>#VALUE!</v>
      </c>
      <c r="Z304" s="41" t="e">
        <f aca="false">1-(Y304/W304)</f>
        <v>#VALUE!</v>
      </c>
      <c r="AA304" s="41" t="e">
        <f aca="false">(R304*U304*V304)/Z304</f>
        <v>#VALUE!</v>
      </c>
      <c r="AB304" s="40" t="n">
        <v>0.01887</v>
      </c>
      <c r="AC304" s="42" t="s">
        <v>50</v>
      </c>
      <c r="AD304" s="43" t="b">
        <f aca="false">AND(NOT(ISBLANK(D304)),NOT(ISBLANK(F304)),NOT(ISBLANK(H304)),NOT(ISBLANK(I304)),NOT(ISBLANK(O304)),NOT(ISBLANK(Q304)),Q304&gt;=0,O304&gt;=0,H304&gt;=0,I304&gt;=0,G304&gt;0)</f>
        <v>0</v>
      </c>
      <c r="AE304" s="42" t="s">
        <v>51</v>
      </c>
      <c r="AF304" s="44" t="str">
        <f aca="false">IF($AD304=0,"Review",IF($H$3="US",(($H304-$I304-0.066667*($G304))/($G304*$M304)-($L304*$Q304))*$P304,(($H304-$I304-0.066667*($G304))/($G304*$M304)-($L304/8.696*$Q304))*$P304*37))</f>
        <v>Review</v>
      </c>
      <c r="AG304" s="45" t="str">
        <f aca="false">IF($AD304=0,"Review",IF($H$3="US",AA304/AB304*0.105*37,AA304/AB304))</f>
        <v>Review</v>
      </c>
      <c r="AH304" s="46" t="str">
        <f aca="false">IF($AD304=0,"",IF($H$3="US",AG304/60/60,AG304/24/60/60))</f>
        <v/>
      </c>
      <c r="AI304" s="47" t="str">
        <f aca="false">IF($AD304=0,"",IF($H$3="US",AA304/AB304*37/24/60/60,AA304/AB304/24/60/60))</f>
        <v/>
      </c>
      <c r="AJ304" s="48" t="str">
        <f aca="false">IF(AD304=0,"",IF(AF304=0,"",S304/R304))</f>
        <v/>
      </c>
      <c r="AK304" s="49" t="str">
        <f aca="false">IF(AD304=1,5%,"")</f>
        <v/>
      </c>
      <c r="AL304" s="49" t="str">
        <f aca="false">IF(AD304=1,(100*1.4)/(H304-I304)/100,"")</f>
        <v/>
      </c>
      <c r="AM304" s="49" t="str">
        <f aca="false">IF(AD304=1,IF(G304&gt;0,IF($H$3="US",0.1/AF304,(0.1*37)/AF304),0.1),"")</f>
        <v/>
      </c>
      <c r="AN304" s="49" t="str">
        <f aca="false">IF(AD304=1,SQRT(AK304*AK304+AL304*AL304+AM304*AM304),"")</f>
        <v/>
      </c>
      <c r="AO304" s="55"/>
    </row>
    <row r="305" customFormat="false" ht="19.35" hidden="false" customHeight="false" outlineLevel="0" collapsed="false">
      <c r="A305" s="26"/>
      <c r="B305" s="26"/>
      <c r="C305" s="27"/>
      <c r="D305" s="28"/>
      <c r="E305" s="27"/>
      <c r="F305" s="28"/>
      <c r="G305" s="29" t="str">
        <f aca="false">IF(OR(ISBLANK(C305),ISBLANK(D305),ISBLANK(E305),ISBLANK(F305)),"",(E305+F305)-(C305+D305))</f>
        <v/>
      </c>
      <c r="H305" s="30"/>
      <c r="I305" s="31"/>
      <c r="J305" s="32" t="n">
        <f aca="false">IF(N305="SST",0.314473,IF(N305="SLT",0.031243,IF(N305="LST",0.124228,IF(N305="LLT",0.010189,IF(N305="LST-OO",0.074671,IF(N305="LLT-OO",0.011965,IF(N305="LMT-OO",0.013497,IF(N305="HST",7.2954,IF(N305="HLT",0.60795)))))))))</f>
        <v>0</v>
      </c>
      <c r="K305" s="32" t="n">
        <f aca="false">IF(N305="SST",0.260619,IF(N305="SLT",0.02188,IF(N305="LST",0.040676,IF(N305="LLT",0.003372,IF(N305="LST-OO",0.037557,IF(N305="LLT-OO",0.002079,IF(N305="LMT-OO",0.012499,IF(N305="HST",0.004293,IF(N305="HLT",0.0003578)))))))))</f>
        <v>0</v>
      </c>
      <c r="L305" s="29" t="n">
        <f aca="false">IF(N305="SST",0.087,IF(N305="SLT",0.087,IF(N305="LST",0.12,IF(N305="LLT",0.12,IF(N305="LST-OO",0.12,IF(N305="LLT-OO",0.12,IF(N305="LMT-OO",0.12,IF(N305="HST",0.07,IF(N305="HLT",0.07)))))))))</f>
        <v>0</v>
      </c>
      <c r="M305" s="33" t="str">
        <f aca="false">IF(ISBLANK(N305),"",IF(N305="HST",J305+K305*((I305+H305)/2),IF(N305="HLT",J305+K305*((I305+H305)/2),J305+K305*LN((I305+H305)/2))))</f>
        <v/>
      </c>
      <c r="N305" s="31"/>
      <c r="O305" s="31"/>
      <c r="P305" s="34" t="n">
        <f aca="false">IF($H$3="US",IF(LEFT(N305,1)="S",IF(O305&lt;=4000,1,IF(O305&gt;4000,0.79+(6*O305/100000))),IF(LEFT(N305,1)="L",IF(O305&lt;=200,1,IF(O305&gt;200,1.005+(4.5526*O305/100000))),IF(LEFT(N305,1)="H",1))),IF($H$3="SI",IF(LEFT(N305,1)="S",IF(O305&lt;=1219.51,1,IF(O305&gt;1219.51,0.79+(6*(O305*3.28)/100000))),IF(LEFT(N305,1)="L",IF(O305&lt;=60.98,1,IF(O305&gt;60.98,1.005+(4.5526*(O305*3.28)/100000))),IF(LEFT(N305,1)="H",1)))))</f>
        <v>0</v>
      </c>
      <c r="Q305" s="35"/>
      <c r="R305" s="36" t="str">
        <f aca="false">IF(AF305&lt;0,0,IF($AD305=0,"Review",IF($H$3="US",(($H305-$I305-0.066667*($G305))/($G305*$M305)-($L305*$Q305))*$P305,(($H305-$I305-0.066667*($G305))/($G305*$M305)-($L305/8.696*$Q305))*$P305*37)))</f>
        <v>Review</v>
      </c>
      <c r="S305" s="37" t="str">
        <f aca="false">IF(R305="Review","",IF(R305=0,"",(SQRT(SUMSQ((5),(100*1.4/(H305-I305)),(100*IF($E$3="US",0.1,0.1*37)/R305)))/100)*R305))</f>
        <v/>
      </c>
      <c r="T305" s="38" t="str">
        <f aca="false">IF(R305="Review","",IF(R305=0,"",S305/R305))</f>
        <v/>
      </c>
      <c r="U305" s="39" t="n">
        <v>0.1814</v>
      </c>
      <c r="V305" s="40" t="n">
        <v>0.00096</v>
      </c>
      <c r="W305" s="41" t="e">
        <f aca="false">U305*G305</f>
        <v>#VALUE!</v>
      </c>
      <c r="X305" s="41" t="e">
        <f aca="false">EXP(-W305)</f>
        <v>#VALUE!</v>
      </c>
      <c r="Y305" s="41" t="e">
        <f aca="false">1-X305</f>
        <v>#VALUE!</v>
      </c>
      <c r="Z305" s="41" t="e">
        <f aca="false">1-(Y305/W305)</f>
        <v>#VALUE!</v>
      </c>
      <c r="AA305" s="41" t="e">
        <f aca="false">(R305*U305*V305)/Z305</f>
        <v>#VALUE!</v>
      </c>
      <c r="AB305" s="40" t="n">
        <v>0.01887</v>
      </c>
      <c r="AC305" s="42" t="s">
        <v>50</v>
      </c>
      <c r="AD305" s="43" t="b">
        <f aca="false">AND(NOT(ISBLANK(D305)),NOT(ISBLANK(F305)),NOT(ISBLANK(H305)),NOT(ISBLANK(I305)),NOT(ISBLANK(O305)),NOT(ISBLANK(Q305)),Q305&gt;=0,O305&gt;=0,H305&gt;=0,I305&gt;=0,G305&gt;0)</f>
        <v>0</v>
      </c>
      <c r="AE305" s="42" t="s">
        <v>51</v>
      </c>
      <c r="AF305" s="44" t="str">
        <f aca="false">IF($AD305=0,"Review",IF($H$3="US",(($H305-$I305-0.066667*($G305))/($G305*$M305)-($L305*$Q305))*$P305,(($H305-$I305-0.066667*($G305))/($G305*$M305)-($L305/8.696*$Q305))*$P305*37))</f>
        <v>Review</v>
      </c>
      <c r="AG305" s="45" t="str">
        <f aca="false">IF($AD305=0,"Review",IF($H$3="US",AA305/AB305*0.105*37,AA305/AB305))</f>
        <v>Review</v>
      </c>
      <c r="AH305" s="46" t="str">
        <f aca="false">IF($AD305=0,"",IF($H$3="US",AG305/60/60,AG305/24/60/60))</f>
        <v/>
      </c>
      <c r="AI305" s="47" t="str">
        <f aca="false">IF($AD305=0,"",IF($H$3="US",AA305/AB305*37/24/60/60,AA305/AB305/24/60/60))</f>
        <v/>
      </c>
      <c r="AJ305" s="48" t="str">
        <f aca="false">IF(AD305=0,"",IF(AF305=0,"",S305/R305))</f>
        <v/>
      </c>
      <c r="AK305" s="49" t="str">
        <f aca="false">IF(AD305=1,5%,"")</f>
        <v/>
      </c>
      <c r="AL305" s="49" t="str">
        <f aca="false">IF(AD305=1,(100*1.4)/(H305-I305)/100,"")</f>
        <v/>
      </c>
      <c r="AM305" s="49" t="str">
        <f aca="false">IF(AD305=1,IF(G305&gt;0,IF($H$3="US",0.1/AF305,(0.1*37)/AF305),0.1),"")</f>
        <v/>
      </c>
      <c r="AN305" s="49" t="str">
        <f aca="false">IF(AD305=1,SQRT(AK305*AK305+AL305*AL305+AM305*AM305),"")</f>
        <v/>
      </c>
      <c r="AO305" s="55"/>
    </row>
    <row r="306" customFormat="false" ht="19.35" hidden="false" customHeight="false" outlineLevel="0" collapsed="false">
      <c r="A306" s="26"/>
      <c r="B306" s="26"/>
      <c r="C306" s="27"/>
      <c r="D306" s="28"/>
      <c r="E306" s="27"/>
      <c r="F306" s="28"/>
      <c r="G306" s="29" t="str">
        <f aca="false">IF(OR(ISBLANK(C306),ISBLANK(D306),ISBLANK(E306),ISBLANK(F306)),"",(E306+F306)-(C306+D306))</f>
        <v/>
      </c>
      <c r="H306" s="30"/>
      <c r="I306" s="31"/>
      <c r="J306" s="32" t="n">
        <f aca="false">IF(N306="SST",0.314473,IF(N306="SLT",0.031243,IF(N306="LST",0.124228,IF(N306="LLT",0.010189,IF(N306="LST-OO",0.074671,IF(N306="LLT-OO",0.011965,IF(N306="LMT-OO",0.013497,IF(N306="HST",7.2954,IF(N306="HLT",0.60795)))))))))</f>
        <v>0</v>
      </c>
      <c r="K306" s="32" t="n">
        <f aca="false">IF(N306="SST",0.260619,IF(N306="SLT",0.02188,IF(N306="LST",0.040676,IF(N306="LLT",0.003372,IF(N306="LST-OO",0.037557,IF(N306="LLT-OO",0.002079,IF(N306="LMT-OO",0.012499,IF(N306="HST",0.004293,IF(N306="HLT",0.0003578)))))))))</f>
        <v>0</v>
      </c>
      <c r="L306" s="29" t="n">
        <f aca="false">IF(N306="SST",0.087,IF(N306="SLT",0.087,IF(N306="LST",0.12,IF(N306="LLT",0.12,IF(N306="LST-OO",0.12,IF(N306="LLT-OO",0.12,IF(N306="LMT-OO",0.12,IF(N306="HST",0.07,IF(N306="HLT",0.07)))))))))</f>
        <v>0</v>
      </c>
      <c r="M306" s="33" t="str">
        <f aca="false">IF(ISBLANK(N306),"",IF(N306="HST",J306+K306*((I306+H306)/2),IF(N306="HLT",J306+K306*((I306+H306)/2),J306+K306*LN((I306+H306)/2))))</f>
        <v/>
      </c>
      <c r="N306" s="31"/>
      <c r="O306" s="31"/>
      <c r="P306" s="34" t="n">
        <f aca="false">IF($H$3="US",IF(LEFT(N306,1)="S",IF(O306&lt;=4000,1,IF(O306&gt;4000,0.79+(6*O306/100000))),IF(LEFT(N306,1)="L",IF(O306&lt;=200,1,IF(O306&gt;200,1.005+(4.5526*O306/100000))),IF(LEFT(N306,1)="H",1))),IF($H$3="SI",IF(LEFT(N306,1)="S",IF(O306&lt;=1219.51,1,IF(O306&gt;1219.51,0.79+(6*(O306*3.28)/100000))),IF(LEFT(N306,1)="L",IF(O306&lt;=60.98,1,IF(O306&gt;60.98,1.005+(4.5526*(O306*3.28)/100000))),IF(LEFT(N306,1)="H",1)))))</f>
        <v>0</v>
      </c>
      <c r="Q306" s="35"/>
      <c r="R306" s="36" t="str">
        <f aca="false">IF(AF306&lt;0,0,IF($AD306=0,"Review",IF($H$3="US",(($H306-$I306-0.066667*($G306))/($G306*$M306)-($L306*$Q306))*$P306,(($H306-$I306-0.066667*($G306))/($G306*$M306)-($L306/8.696*$Q306))*$P306*37)))</f>
        <v>Review</v>
      </c>
      <c r="S306" s="37" t="str">
        <f aca="false">IF(R306="Review","",IF(R306=0,"",(SQRT(SUMSQ((5),(100*1.4/(H306-I306)),(100*IF($E$3="US",0.1,0.1*37)/R306)))/100)*R306))</f>
        <v/>
      </c>
      <c r="T306" s="38" t="str">
        <f aca="false">IF(R306="Review","",IF(R306=0,"",S306/R306))</f>
        <v/>
      </c>
      <c r="U306" s="39" t="n">
        <v>0.1814</v>
      </c>
      <c r="V306" s="40" t="n">
        <v>0.00096</v>
      </c>
      <c r="W306" s="41" t="e">
        <f aca="false">U306*G306</f>
        <v>#VALUE!</v>
      </c>
      <c r="X306" s="41" t="e">
        <f aca="false">EXP(-W306)</f>
        <v>#VALUE!</v>
      </c>
      <c r="Y306" s="41" t="e">
        <f aca="false">1-X306</f>
        <v>#VALUE!</v>
      </c>
      <c r="Z306" s="41" t="e">
        <f aca="false">1-(Y306/W306)</f>
        <v>#VALUE!</v>
      </c>
      <c r="AA306" s="41" t="e">
        <f aca="false">(R306*U306*V306)/Z306</f>
        <v>#VALUE!</v>
      </c>
      <c r="AB306" s="40" t="n">
        <v>0.01887</v>
      </c>
      <c r="AC306" s="42" t="s">
        <v>50</v>
      </c>
      <c r="AD306" s="43" t="b">
        <f aca="false">AND(NOT(ISBLANK(D306)),NOT(ISBLANK(F306)),NOT(ISBLANK(H306)),NOT(ISBLANK(I306)),NOT(ISBLANK(O306)),NOT(ISBLANK(Q306)),Q306&gt;=0,O306&gt;=0,H306&gt;=0,I306&gt;=0,G306&gt;0)</f>
        <v>0</v>
      </c>
      <c r="AE306" s="42" t="s">
        <v>51</v>
      </c>
      <c r="AF306" s="44" t="str">
        <f aca="false">IF($AD306=0,"Review",IF($H$3="US",(($H306-$I306-0.066667*($G306))/($G306*$M306)-($L306*$Q306))*$P306,(($H306-$I306-0.066667*($G306))/($G306*$M306)-($L306/8.696*$Q306))*$P306*37))</f>
        <v>Review</v>
      </c>
      <c r="AG306" s="45" t="str">
        <f aca="false">IF($AD306=0,"Review",IF($H$3="US",AA306/AB306*0.105*37,AA306/AB306))</f>
        <v>Review</v>
      </c>
      <c r="AH306" s="46" t="str">
        <f aca="false">IF($AD306=0,"",IF($H$3="US",AG306/60/60,AG306/24/60/60))</f>
        <v/>
      </c>
      <c r="AI306" s="47" t="str">
        <f aca="false">IF($AD306=0,"",IF($H$3="US",AA306/AB306*37/24/60/60,AA306/AB306/24/60/60))</f>
        <v/>
      </c>
      <c r="AJ306" s="48" t="str">
        <f aca="false">IF(AD306=0,"",IF(AF306=0,"",S306/R306))</f>
        <v/>
      </c>
      <c r="AK306" s="49" t="str">
        <f aca="false">IF(AD306=1,5%,"")</f>
        <v/>
      </c>
      <c r="AL306" s="49" t="str">
        <f aca="false">IF(AD306=1,(100*1.4)/(H306-I306)/100,"")</f>
        <v/>
      </c>
      <c r="AM306" s="49" t="str">
        <f aca="false">IF(AD306=1,IF(G306&gt;0,IF($H$3="US",0.1/AF306,(0.1*37)/AF306),0.1),"")</f>
        <v/>
      </c>
      <c r="AN306" s="49" t="str">
        <f aca="false">IF(AD306=1,SQRT(AK306*AK306+AL306*AL306+AM306*AM306),"")</f>
        <v/>
      </c>
      <c r="AO306" s="55"/>
    </row>
    <row r="307" customFormat="false" ht="19.35" hidden="false" customHeight="false" outlineLevel="0" collapsed="false">
      <c r="A307" s="26"/>
      <c r="B307" s="26"/>
      <c r="C307" s="27"/>
      <c r="D307" s="28"/>
      <c r="E307" s="27"/>
      <c r="F307" s="28"/>
      <c r="G307" s="29" t="str">
        <f aca="false">IF(OR(ISBLANK(C307),ISBLANK(D307),ISBLANK(E307),ISBLANK(F307)),"",(E307+F307)-(C307+D307))</f>
        <v/>
      </c>
      <c r="H307" s="30"/>
      <c r="I307" s="31"/>
      <c r="J307" s="32" t="n">
        <f aca="false">IF(N307="SST",0.314473,IF(N307="SLT",0.031243,IF(N307="LST",0.124228,IF(N307="LLT",0.010189,IF(N307="LST-OO",0.074671,IF(N307="LLT-OO",0.011965,IF(N307="LMT-OO",0.013497,IF(N307="HST",7.2954,IF(N307="HLT",0.60795)))))))))</f>
        <v>0</v>
      </c>
      <c r="K307" s="32" t="n">
        <f aca="false">IF(N307="SST",0.260619,IF(N307="SLT",0.02188,IF(N307="LST",0.040676,IF(N307="LLT",0.003372,IF(N307="LST-OO",0.037557,IF(N307="LLT-OO",0.002079,IF(N307="LMT-OO",0.012499,IF(N307="HST",0.004293,IF(N307="HLT",0.0003578)))))))))</f>
        <v>0</v>
      </c>
      <c r="L307" s="29" t="n">
        <f aca="false">IF(N307="SST",0.087,IF(N307="SLT",0.087,IF(N307="LST",0.12,IF(N307="LLT",0.12,IF(N307="LST-OO",0.12,IF(N307="LLT-OO",0.12,IF(N307="LMT-OO",0.12,IF(N307="HST",0.07,IF(N307="HLT",0.07)))))))))</f>
        <v>0</v>
      </c>
      <c r="M307" s="33" t="str">
        <f aca="false">IF(ISBLANK(N307),"",IF(N307="HST",J307+K307*((I307+H307)/2),IF(N307="HLT",J307+K307*((I307+H307)/2),J307+K307*LN((I307+H307)/2))))</f>
        <v/>
      </c>
      <c r="N307" s="31"/>
      <c r="O307" s="31"/>
      <c r="P307" s="34" t="n">
        <f aca="false">IF($H$3="US",IF(LEFT(N307,1)="S",IF(O307&lt;=4000,1,IF(O307&gt;4000,0.79+(6*O307/100000))),IF(LEFT(N307,1)="L",IF(O307&lt;=200,1,IF(O307&gt;200,1.005+(4.5526*O307/100000))),IF(LEFT(N307,1)="H",1))),IF($H$3="SI",IF(LEFT(N307,1)="S",IF(O307&lt;=1219.51,1,IF(O307&gt;1219.51,0.79+(6*(O307*3.28)/100000))),IF(LEFT(N307,1)="L",IF(O307&lt;=60.98,1,IF(O307&gt;60.98,1.005+(4.5526*(O307*3.28)/100000))),IF(LEFT(N307,1)="H",1)))))</f>
        <v>0</v>
      </c>
      <c r="Q307" s="35"/>
      <c r="R307" s="36" t="str">
        <f aca="false">IF(AF307&lt;0,0,IF($AD307=0,"Review",IF($H$3="US",(($H307-$I307-0.066667*($G307))/($G307*$M307)-($L307*$Q307))*$P307,(($H307-$I307-0.066667*($G307))/($G307*$M307)-($L307/8.696*$Q307))*$P307*37)))</f>
        <v>Review</v>
      </c>
      <c r="S307" s="37" t="str">
        <f aca="false">IF(R307="Review","",IF(R307=0,"",(SQRT(SUMSQ((5),(100*1.4/(H307-I307)),(100*IF($E$3="US",0.1,0.1*37)/R307)))/100)*R307))</f>
        <v/>
      </c>
      <c r="T307" s="38" t="str">
        <f aca="false">IF(R307="Review","",IF(R307=0,"",S307/R307))</f>
        <v/>
      </c>
      <c r="U307" s="39" t="n">
        <v>0.1814</v>
      </c>
      <c r="V307" s="40" t="n">
        <v>0.00096</v>
      </c>
      <c r="W307" s="41" t="e">
        <f aca="false">U307*G307</f>
        <v>#VALUE!</v>
      </c>
      <c r="X307" s="41" t="e">
        <f aca="false">EXP(-W307)</f>
        <v>#VALUE!</v>
      </c>
      <c r="Y307" s="41" t="e">
        <f aca="false">1-X307</f>
        <v>#VALUE!</v>
      </c>
      <c r="Z307" s="41" t="e">
        <f aca="false">1-(Y307/W307)</f>
        <v>#VALUE!</v>
      </c>
      <c r="AA307" s="41" t="e">
        <f aca="false">(R307*U307*V307)/Z307</f>
        <v>#VALUE!</v>
      </c>
      <c r="AB307" s="40" t="n">
        <v>0.01887</v>
      </c>
      <c r="AC307" s="42" t="s">
        <v>50</v>
      </c>
      <c r="AD307" s="43" t="b">
        <f aca="false">AND(NOT(ISBLANK(D307)),NOT(ISBLANK(F307)),NOT(ISBLANK(H307)),NOT(ISBLANK(I307)),NOT(ISBLANK(O307)),NOT(ISBLANK(Q307)),Q307&gt;=0,O307&gt;=0,H307&gt;=0,I307&gt;=0,G307&gt;0)</f>
        <v>0</v>
      </c>
      <c r="AE307" s="42" t="s">
        <v>51</v>
      </c>
      <c r="AF307" s="44" t="str">
        <f aca="false">IF($AD307=0,"Review",IF($H$3="US",(($H307-$I307-0.066667*($G307))/($G307*$M307)-($L307*$Q307))*$P307,(($H307-$I307-0.066667*($G307))/($G307*$M307)-($L307/8.696*$Q307))*$P307*37))</f>
        <v>Review</v>
      </c>
      <c r="AG307" s="45" t="str">
        <f aca="false">IF($AD307=0,"Review",IF($H$3="US",AA307/AB307*0.105*37,AA307/AB307))</f>
        <v>Review</v>
      </c>
      <c r="AH307" s="46" t="str">
        <f aca="false">IF($AD307=0,"",IF($H$3="US",AG307/60/60,AG307/24/60/60))</f>
        <v/>
      </c>
      <c r="AI307" s="47" t="str">
        <f aca="false">IF($AD307=0,"",IF($H$3="US",AA307/AB307*37/24/60/60,AA307/AB307/24/60/60))</f>
        <v/>
      </c>
      <c r="AJ307" s="48" t="str">
        <f aca="false">IF(AD307=0,"",IF(AF307=0,"",S307/R307))</f>
        <v/>
      </c>
      <c r="AK307" s="49" t="str">
        <f aca="false">IF(AD307=1,5%,"")</f>
        <v/>
      </c>
      <c r="AL307" s="49" t="str">
        <f aca="false">IF(AD307=1,(100*1.4)/(H307-I307)/100,"")</f>
        <v/>
      </c>
      <c r="AM307" s="49" t="str">
        <f aca="false">IF(AD307=1,IF(G307&gt;0,IF($H$3="US",0.1/AF307,(0.1*37)/AF307),0.1),"")</f>
        <v/>
      </c>
      <c r="AN307" s="49" t="str">
        <f aca="false">IF(AD307=1,SQRT(AK307*AK307+AL307*AL307+AM307*AM307),"")</f>
        <v/>
      </c>
      <c r="AO307" s="55"/>
    </row>
    <row r="308" customFormat="false" ht="19.35" hidden="false" customHeight="false" outlineLevel="0" collapsed="false">
      <c r="A308" s="26"/>
      <c r="B308" s="26"/>
      <c r="C308" s="27"/>
      <c r="D308" s="28"/>
      <c r="E308" s="27"/>
      <c r="F308" s="28"/>
      <c r="G308" s="29" t="str">
        <f aca="false">IF(OR(ISBLANK(C308),ISBLANK(D308),ISBLANK(E308),ISBLANK(F308)),"",(E308+F308)-(C308+D308))</f>
        <v/>
      </c>
      <c r="H308" s="30"/>
      <c r="I308" s="31"/>
      <c r="J308" s="32" t="n">
        <f aca="false">IF(N308="SST",0.314473,IF(N308="SLT",0.031243,IF(N308="LST",0.124228,IF(N308="LLT",0.010189,IF(N308="LST-OO",0.074671,IF(N308="LLT-OO",0.011965,IF(N308="LMT-OO",0.013497,IF(N308="HST",7.2954,IF(N308="HLT",0.60795)))))))))</f>
        <v>0</v>
      </c>
      <c r="K308" s="32" t="n">
        <f aca="false">IF(N308="SST",0.260619,IF(N308="SLT",0.02188,IF(N308="LST",0.040676,IF(N308="LLT",0.003372,IF(N308="LST-OO",0.037557,IF(N308="LLT-OO",0.002079,IF(N308="LMT-OO",0.012499,IF(N308="HST",0.004293,IF(N308="HLT",0.0003578)))))))))</f>
        <v>0</v>
      </c>
      <c r="L308" s="29" t="n">
        <f aca="false">IF(N308="SST",0.087,IF(N308="SLT",0.087,IF(N308="LST",0.12,IF(N308="LLT",0.12,IF(N308="LST-OO",0.12,IF(N308="LLT-OO",0.12,IF(N308="LMT-OO",0.12,IF(N308="HST",0.07,IF(N308="HLT",0.07)))))))))</f>
        <v>0</v>
      </c>
      <c r="M308" s="33" t="str">
        <f aca="false">IF(ISBLANK(N308),"",IF(N308="HST",J308+K308*((I308+H308)/2),IF(N308="HLT",J308+K308*((I308+H308)/2),J308+K308*LN((I308+H308)/2))))</f>
        <v/>
      </c>
      <c r="N308" s="31"/>
      <c r="O308" s="31"/>
      <c r="P308" s="34" t="n">
        <f aca="false">IF($H$3="US",IF(LEFT(N308,1)="S",IF(O308&lt;=4000,1,IF(O308&gt;4000,0.79+(6*O308/100000))),IF(LEFT(N308,1)="L",IF(O308&lt;=200,1,IF(O308&gt;200,1.005+(4.5526*O308/100000))),IF(LEFT(N308,1)="H",1))),IF($H$3="SI",IF(LEFT(N308,1)="S",IF(O308&lt;=1219.51,1,IF(O308&gt;1219.51,0.79+(6*(O308*3.28)/100000))),IF(LEFT(N308,1)="L",IF(O308&lt;=60.98,1,IF(O308&gt;60.98,1.005+(4.5526*(O308*3.28)/100000))),IF(LEFT(N308,1)="H",1)))))</f>
        <v>0</v>
      </c>
      <c r="Q308" s="35"/>
      <c r="R308" s="36" t="str">
        <f aca="false">IF(AF308&lt;0,0,IF($AD308=0,"Review",IF($H$3="US",(($H308-$I308-0.066667*($G308))/($G308*$M308)-($L308*$Q308))*$P308,(($H308-$I308-0.066667*($G308))/($G308*$M308)-($L308/8.696*$Q308))*$P308*37)))</f>
        <v>Review</v>
      </c>
      <c r="S308" s="37" t="str">
        <f aca="false">IF(R308="Review","",IF(R308=0,"",(SQRT(SUMSQ((5),(100*1.4/(H308-I308)),(100*IF($E$3="US",0.1,0.1*37)/R308)))/100)*R308))</f>
        <v/>
      </c>
      <c r="T308" s="38" t="str">
        <f aca="false">IF(R308="Review","",IF(R308=0,"",S308/R308))</f>
        <v/>
      </c>
      <c r="U308" s="39" t="n">
        <v>0.1814</v>
      </c>
      <c r="V308" s="40" t="n">
        <v>0.00096</v>
      </c>
      <c r="W308" s="41" t="e">
        <f aca="false">U308*G308</f>
        <v>#VALUE!</v>
      </c>
      <c r="X308" s="41" t="e">
        <f aca="false">EXP(-W308)</f>
        <v>#VALUE!</v>
      </c>
      <c r="Y308" s="41" t="e">
        <f aca="false">1-X308</f>
        <v>#VALUE!</v>
      </c>
      <c r="Z308" s="41" t="e">
        <f aca="false">1-(Y308/W308)</f>
        <v>#VALUE!</v>
      </c>
      <c r="AA308" s="41" t="e">
        <f aca="false">(R308*U308*V308)/Z308</f>
        <v>#VALUE!</v>
      </c>
      <c r="AB308" s="40" t="n">
        <v>0.01887</v>
      </c>
      <c r="AC308" s="42" t="s">
        <v>50</v>
      </c>
      <c r="AD308" s="43" t="b">
        <f aca="false">AND(NOT(ISBLANK(D308)),NOT(ISBLANK(F308)),NOT(ISBLANK(H308)),NOT(ISBLANK(I308)),NOT(ISBLANK(O308)),NOT(ISBLANK(Q308)),Q308&gt;=0,O308&gt;=0,H308&gt;=0,I308&gt;=0,G308&gt;0)</f>
        <v>0</v>
      </c>
      <c r="AE308" s="42" t="s">
        <v>51</v>
      </c>
      <c r="AF308" s="44" t="str">
        <f aca="false">IF($AD308=0,"Review",IF($H$3="US",(($H308-$I308-0.066667*($G308))/($G308*$M308)-($L308*$Q308))*$P308,(($H308-$I308-0.066667*($G308))/($G308*$M308)-($L308/8.696*$Q308))*$P308*37))</f>
        <v>Review</v>
      </c>
      <c r="AG308" s="45" t="str">
        <f aca="false">IF($AD308=0,"Review",IF($H$3="US",AA308/AB308*0.105*37,AA308/AB308))</f>
        <v>Review</v>
      </c>
      <c r="AH308" s="46" t="str">
        <f aca="false">IF($AD308=0,"",IF($H$3="US",AG308/60/60,AG308/24/60/60))</f>
        <v/>
      </c>
      <c r="AI308" s="47" t="str">
        <f aca="false">IF($AD308=0,"",IF($H$3="US",AA308/AB308*37/24/60/60,AA308/AB308/24/60/60))</f>
        <v/>
      </c>
      <c r="AJ308" s="48" t="str">
        <f aca="false">IF(AD308=0,"",IF(AF308=0,"",S308/R308))</f>
        <v/>
      </c>
      <c r="AK308" s="49" t="str">
        <f aca="false">IF(AD308=1,5%,"")</f>
        <v/>
      </c>
      <c r="AL308" s="49" t="str">
        <f aca="false">IF(AD308=1,(100*1.4)/(H308-I308)/100,"")</f>
        <v/>
      </c>
      <c r="AM308" s="49" t="str">
        <f aca="false">IF(AD308=1,IF(G308&gt;0,IF($H$3="US",0.1/AF308,(0.1*37)/AF308),0.1),"")</f>
        <v/>
      </c>
      <c r="AN308" s="49" t="str">
        <f aca="false">IF(AD308=1,SQRT(AK308*AK308+AL308*AL308+AM308*AM308),"")</f>
        <v/>
      </c>
      <c r="AO308" s="55"/>
    </row>
    <row r="309" customFormat="false" ht="19.35" hidden="false" customHeight="false" outlineLevel="0" collapsed="false">
      <c r="A309" s="26"/>
      <c r="B309" s="26"/>
      <c r="C309" s="27"/>
      <c r="D309" s="28"/>
      <c r="E309" s="27"/>
      <c r="F309" s="28"/>
      <c r="G309" s="29" t="str">
        <f aca="false">IF(OR(ISBLANK(C309),ISBLANK(D309),ISBLANK(E309),ISBLANK(F309)),"",(E309+F309)-(C309+D309))</f>
        <v/>
      </c>
      <c r="H309" s="30"/>
      <c r="I309" s="31"/>
      <c r="J309" s="32" t="n">
        <f aca="false">IF(N309="SST",0.314473,IF(N309="SLT",0.031243,IF(N309="LST",0.124228,IF(N309="LLT",0.010189,IF(N309="LST-OO",0.074671,IF(N309="LLT-OO",0.011965,IF(N309="LMT-OO",0.013497,IF(N309="HST",7.2954,IF(N309="HLT",0.60795)))))))))</f>
        <v>0</v>
      </c>
      <c r="K309" s="32" t="n">
        <f aca="false">IF(N309="SST",0.260619,IF(N309="SLT",0.02188,IF(N309="LST",0.040676,IF(N309="LLT",0.003372,IF(N309="LST-OO",0.037557,IF(N309="LLT-OO",0.002079,IF(N309="LMT-OO",0.012499,IF(N309="HST",0.004293,IF(N309="HLT",0.0003578)))))))))</f>
        <v>0</v>
      </c>
      <c r="L309" s="29" t="n">
        <f aca="false">IF(N309="SST",0.087,IF(N309="SLT",0.087,IF(N309="LST",0.12,IF(N309="LLT",0.12,IF(N309="LST-OO",0.12,IF(N309="LLT-OO",0.12,IF(N309="LMT-OO",0.12,IF(N309="HST",0.07,IF(N309="HLT",0.07)))))))))</f>
        <v>0</v>
      </c>
      <c r="M309" s="33" t="str">
        <f aca="false">IF(ISBLANK(N309),"",IF(N309="HST",J309+K309*((I309+H309)/2),IF(N309="HLT",J309+K309*((I309+H309)/2),J309+K309*LN((I309+H309)/2))))</f>
        <v/>
      </c>
      <c r="N309" s="31"/>
      <c r="O309" s="31"/>
      <c r="P309" s="34" t="n">
        <f aca="false">IF($H$3="US",IF(LEFT(N309,1)="S",IF(O309&lt;=4000,1,IF(O309&gt;4000,0.79+(6*O309/100000))),IF(LEFT(N309,1)="L",IF(O309&lt;=200,1,IF(O309&gt;200,1.005+(4.5526*O309/100000))),IF(LEFT(N309,1)="H",1))),IF($H$3="SI",IF(LEFT(N309,1)="S",IF(O309&lt;=1219.51,1,IF(O309&gt;1219.51,0.79+(6*(O309*3.28)/100000))),IF(LEFT(N309,1)="L",IF(O309&lt;=60.98,1,IF(O309&gt;60.98,1.005+(4.5526*(O309*3.28)/100000))),IF(LEFT(N309,1)="H",1)))))</f>
        <v>0</v>
      </c>
      <c r="Q309" s="35"/>
      <c r="R309" s="36" t="str">
        <f aca="false">IF(AF309&lt;0,0,IF($AD309=0,"Review",IF($H$3="US",(($H309-$I309-0.066667*($G309))/($G309*$M309)-($L309*$Q309))*$P309,(($H309-$I309-0.066667*($G309))/($G309*$M309)-($L309/8.696*$Q309))*$P309*37)))</f>
        <v>Review</v>
      </c>
      <c r="S309" s="37" t="str">
        <f aca="false">IF(R309="Review","",IF(R309=0,"",(SQRT(SUMSQ((5),(100*1.4/(H309-I309)),(100*IF($E$3="US",0.1,0.1*37)/R309)))/100)*R309))</f>
        <v/>
      </c>
      <c r="T309" s="38" t="str">
        <f aca="false">IF(R309="Review","",IF(R309=0,"",S309/R309))</f>
        <v/>
      </c>
      <c r="U309" s="39" t="n">
        <v>0.1814</v>
      </c>
      <c r="V309" s="40" t="n">
        <v>0.00096</v>
      </c>
      <c r="W309" s="41" t="e">
        <f aca="false">U309*G309</f>
        <v>#VALUE!</v>
      </c>
      <c r="X309" s="41" t="e">
        <f aca="false">EXP(-W309)</f>
        <v>#VALUE!</v>
      </c>
      <c r="Y309" s="41" t="e">
        <f aca="false">1-X309</f>
        <v>#VALUE!</v>
      </c>
      <c r="Z309" s="41" t="e">
        <f aca="false">1-(Y309/W309)</f>
        <v>#VALUE!</v>
      </c>
      <c r="AA309" s="41" t="e">
        <f aca="false">(R309*U309*V309)/Z309</f>
        <v>#VALUE!</v>
      </c>
      <c r="AB309" s="40" t="n">
        <v>0.01887</v>
      </c>
      <c r="AC309" s="42" t="s">
        <v>50</v>
      </c>
      <c r="AD309" s="43" t="b">
        <f aca="false">AND(NOT(ISBLANK(D309)),NOT(ISBLANK(F309)),NOT(ISBLANK(H309)),NOT(ISBLANK(I309)),NOT(ISBLANK(O309)),NOT(ISBLANK(Q309)),Q309&gt;=0,O309&gt;=0,H309&gt;=0,I309&gt;=0,G309&gt;0)</f>
        <v>0</v>
      </c>
      <c r="AE309" s="42" t="s">
        <v>51</v>
      </c>
      <c r="AF309" s="44" t="str">
        <f aca="false">IF($AD309=0,"Review",IF($H$3="US",(($H309-$I309-0.066667*($G309))/($G309*$M309)-($L309*$Q309))*$P309,(($H309-$I309-0.066667*($G309))/($G309*$M309)-($L309/8.696*$Q309))*$P309*37))</f>
        <v>Review</v>
      </c>
      <c r="AG309" s="45" t="str">
        <f aca="false">IF($AD309=0,"Review",IF($H$3="US",AA309/AB309*0.105*37,AA309/AB309))</f>
        <v>Review</v>
      </c>
      <c r="AH309" s="46" t="str">
        <f aca="false">IF($AD309=0,"",IF($H$3="US",AG309/60/60,AG309/24/60/60))</f>
        <v/>
      </c>
      <c r="AI309" s="47" t="str">
        <f aca="false">IF($AD309=0,"",IF($H$3="US",AA309/AB309*37/24/60/60,AA309/AB309/24/60/60))</f>
        <v/>
      </c>
      <c r="AJ309" s="48" t="str">
        <f aca="false">IF(AD309=0,"",IF(AF309=0,"",S309/R309))</f>
        <v/>
      </c>
      <c r="AK309" s="49" t="str">
        <f aca="false">IF(AD309=1,5%,"")</f>
        <v/>
      </c>
      <c r="AL309" s="49" t="str">
        <f aca="false">IF(AD309=1,(100*1.4)/(H309-I309)/100,"")</f>
        <v/>
      </c>
      <c r="AM309" s="49" t="str">
        <f aca="false">IF(AD309=1,IF(G309&gt;0,IF($H$3="US",0.1/AF309,(0.1*37)/AF309),0.1),"")</f>
        <v/>
      </c>
      <c r="AN309" s="49" t="str">
        <f aca="false">IF(AD309=1,SQRT(AK309*AK309+AL309*AL309+AM309*AM309),"")</f>
        <v/>
      </c>
      <c r="AO309" s="55"/>
    </row>
    <row r="310" customFormat="false" ht="19.35" hidden="false" customHeight="false" outlineLevel="0" collapsed="false">
      <c r="A310" s="26"/>
      <c r="B310" s="26"/>
      <c r="C310" s="27"/>
      <c r="D310" s="28"/>
      <c r="E310" s="27"/>
      <c r="F310" s="28"/>
      <c r="G310" s="29" t="str">
        <f aca="false">IF(OR(ISBLANK(C310),ISBLANK(D310),ISBLANK(E310),ISBLANK(F310)),"",(E310+F310)-(C310+D310))</f>
        <v/>
      </c>
      <c r="H310" s="30"/>
      <c r="I310" s="31"/>
      <c r="J310" s="32" t="n">
        <f aca="false">IF(N310="SST",0.314473,IF(N310="SLT",0.031243,IF(N310="LST",0.124228,IF(N310="LLT",0.010189,IF(N310="LST-OO",0.074671,IF(N310="LLT-OO",0.011965,IF(N310="LMT-OO",0.013497,IF(N310="HST",7.2954,IF(N310="HLT",0.60795)))))))))</f>
        <v>0</v>
      </c>
      <c r="K310" s="32" t="n">
        <f aca="false">IF(N310="SST",0.260619,IF(N310="SLT",0.02188,IF(N310="LST",0.040676,IF(N310="LLT",0.003372,IF(N310="LST-OO",0.037557,IF(N310="LLT-OO",0.002079,IF(N310="LMT-OO",0.012499,IF(N310="HST",0.004293,IF(N310="HLT",0.0003578)))))))))</f>
        <v>0</v>
      </c>
      <c r="L310" s="29" t="n">
        <f aca="false">IF(N310="SST",0.087,IF(N310="SLT",0.087,IF(N310="LST",0.12,IF(N310="LLT",0.12,IF(N310="LST-OO",0.12,IF(N310="LLT-OO",0.12,IF(N310="LMT-OO",0.12,IF(N310="HST",0.07,IF(N310="HLT",0.07)))))))))</f>
        <v>0</v>
      </c>
      <c r="M310" s="33" t="str">
        <f aca="false">IF(ISBLANK(N310),"",IF(N310="HST",J310+K310*((I310+H310)/2),IF(N310="HLT",J310+K310*((I310+H310)/2),J310+K310*LN((I310+H310)/2))))</f>
        <v/>
      </c>
      <c r="N310" s="31"/>
      <c r="O310" s="31"/>
      <c r="P310" s="34" t="n">
        <f aca="false">IF($H$3="US",IF(LEFT(N310,1)="S",IF(O310&lt;=4000,1,IF(O310&gt;4000,0.79+(6*O310/100000))),IF(LEFT(N310,1)="L",IF(O310&lt;=200,1,IF(O310&gt;200,1.005+(4.5526*O310/100000))),IF(LEFT(N310,1)="H",1))),IF($H$3="SI",IF(LEFT(N310,1)="S",IF(O310&lt;=1219.51,1,IF(O310&gt;1219.51,0.79+(6*(O310*3.28)/100000))),IF(LEFT(N310,1)="L",IF(O310&lt;=60.98,1,IF(O310&gt;60.98,1.005+(4.5526*(O310*3.28)/100000))),IF(LEFT(N310,1)="H",1)))))</f>
        <v>0</v>
      </c>
      <c r="Q310" s="35"/>
      <c r="R310" s="36" t="str">
        <f aca="false">IF(AF310&lt;0,0,IF($AD310=0,"Review",IF($H$3="US",(($H310-$I310-0.066667*($G310))/($G310*$M310)-($L310*$Q310))*$P310,(($H310-$I310-0.066667*($G310))/($G310*$M310)-($L310/8.696*$Q310))*$P310*37)))</f>
        <v>Review</v>
      </c>
      <c r="S310" s="37" t="str">
        <f aca="false">IF(R310="Review","",IF(R310=0,"",(SQRT(SUMSQ((5),(100*1.4/(H310-I310)),(100*IF($E$3="US",0.1,0.1*37)/R310)))/100)*R310))</f>
        <v/>
      </c>
      <c r="T310" s="38" t="str">
        <f aca="false">IF(R310="Review","",IF(R310=0,"",S310/R310))</f>
        <v/>
      </c>
      <c r="U310" s="39" t="n">
        <v>0.1814</v>
      </c>
      <c r="V310" s="40" t="n">
        <v>0.00096</v>
      </c>
      <c r="W310" s="41" t="e">
        <f aca="false">U310*G310</f>
        <v>#VALUE!</v>
      </c>
      <c r="X310" s="41" t="e">
        <f aca="false">EXP(-W310)</f>
        <v>#VALUE!</v>
      </c>
      <c r="Y310" s="41" t="e">
        <f aca="false">1-X310</f>
        <v>#VALUE!</v>
      </c>
      <c r="Z310" s="41" t="e">
        <f aca="false">1-(Y310/W310)</f>
        <v>#VALUE!</v>
      </c>
      <c r="AA310" s="41" t="e">
        <f aca="false">(R310*U310*V310)/Z310</f>
        <v>#VALUE!</v>
      </c>
      <c r="AB310" s="40" t="n">
        <v>0.01887</v>
      </c>
      <c r="AC310" s="42" t="s">
        <v>50</v>
      </c>
      <c r="AD310" s="43" t="b">
        <f aca="false">AND(NOT(ISBLANK(D310)),NOT(ISBLANK(F310)),NOT(ISBLANK(H310)),NOT(ISBLANK(I310)),NOT(ISBLANK(O310)),NOT(ISBLANK(Q310)),Q310&gt;=0,O310&gt;=0,H310&gt;=0,I310&gt;=0,G310&gt;0)</f>
        <v>0</v>
      </c>
      <c r="AE310" s="42" t="s">
        <v>51</v>
      </c>
      <c r="AF310" s="44" t="str">
        <f aca="false">IF($AD310=0,"Review",IF($H$3="US",(($H310-$I310-0.066667*($G310))/($G310*$M310)-($L310*$Q310))*$P310,(($H310-$I310-0.066667*($G310))/($G310*$M310)-($L310/8.696*$Q310))*$P310*37))</f>
        <v>Review</v>
      </c>
      <c r="AG310" s="45" t="str">
        <f aca="false">IF($AD310=0,"Review",IF($H$3="US",AA310/AB310*0.105*37,AA310/AB310))</f>
        <v>Review</v>
      </c>
      <c r="AH310" s="46" t="str">
        <f aca="false">IF($AD310=0,"",IF($H$3="US",AG310/60/60,AG310/24/60/60))</f>
        <v/>
      </c>
      <c r="AI310" s="47" t="str">
        <f aca="false">IF($AD310=0,"",IF($H$3="US",AA310/AB310*37/24/60/60,AA310/AB310/24/60/60))</f>
        <v/>
      </c>
      <c r="AJ310" s="48" t="str">
        <f aca="false">IF(AD310=0,"",IF(AF310=0,"",S310/R310))</f>
        <v/>
      </c>
      <c r="AK310" s="49" t="str">
        <f aca="false">IF(AD310=1,5%,"")</f>
        <v/>
      </c>
      <c r="AL310" s="49" t="str">
        <f aca="false">IF(AD310=1,(100*1.4)/(H310-I310)/100,"")</f>
        <v/>
      </c>
      <c r="AM310" s="49" t="str">
        <f aca="false">IF(AD310=1,IF(G310&gt;0,IF($H$3="US",0.1/AF310,(0.1*37)/AF310),0.1),"")</f>
        <v/>
      </c>
      <c r="AN310" s="49" t="str">
        <f aca="false">IF(AD310=1,SQRT(AK310*AK310+AL310*AL310+AM310*AM310),"")</f>
        <v/>
      </c>
      <c r="AO310" s="55"/>
    </row>
    <row r="311" customFormat="false" ht="19.35" hidden="false" customHeight="false" outlineLevel="0" collapsed="false">
      <c r="A311" s="26"/>
      <c r="B311" s="26"/>
      <c r="C311" s="27"/>
      <c r="D311" s="28"/>
      <c r="E311" s="27"/>
      <c r="F311" s="28"/>
      <c r="G311" s="29" t="str">
        <f aca="false">IF(OR(ISBLANK(C311),ISBLANK(D311),ISBLANK(E311),ISBLANK(F311)),"",(E311+F311)-(C311+D311))</f>
        <v/>
      </c>
      <c r="H311" s="30"/>
      <c r="I311" s="31"/>
      <c r="J311" s="32" t="n">
        <f aca="false">IF(N311="SST",0.314473,IF(N311="SLT",0.031243,IF(N311="LST",0.124228,IF(N311="LLT",0.010189,IF(N311="LST-OO",0.074671,IF(N311="LLT-OO",0.011965,IF(N311="LMT-OO",0.013497,IF(N311="HST",7.2954,IF(N311="HLT",0.60795)))))))))</f>
        <v>0</v>
      </c>
      <c r="K311" s="32" t="n">
        <f aca="false">IF(N311="SST",0.260619,IF(N311="SLT",0.02188,IF(N311="LST",0.040676,IF(N311="LLT",0.003372,IF(N311="LST-OO",0.037557,IF(N311="LLT-OO",0.002079,IF(N311="LMT-OO",0.012499,IF(N311="HST",0.004293,IF(N311="HLT",0.0003578)))))))))</f>
        <v>0</v>
      </c>
      <c r="L311" s="29" t="n">
        <f aca="false">IF(N311="SST",0.087,IF(N311="SLT",0.087,IF(N311="LST",0.12,IF(N311="LLT",0.12,IF(N311="LST-OO",0.12,IF(N311="LLT-OO",0.12,IF(N311="LMT-OO",0.12,IF(N311="HST",0.07,IF(N311="HLT",0.07)))))))))</f>
        <v>0</v>
      </c>
      <c r="M311" s="33" t="str">
        <f aca="false">IF(ISBLANK(N311),"",IF(N311="HST",J311+K311*((I311+H311)/2),IF(N311="HLT",J311+K311*((I311+H311)/2),J311+K311*LN((I311+H311)/2))))</f>
        <v/>
      </c>
      <c r="N311" s="31"/>
      <c r="O311" s="31"/>
      <c r="P311" s="34" t="n">
        <f aca="false">IF($H$3="US",IF(LEFT(N311,1)="S",IF(O311&lt;=4000,1,IF(O311&gt;4000,0.79+(6*O311/100000))),IF(LEFT(N311,1)="L",IF(O311&lt;=200,1,IF(O311&gt;200,1.005+(4.5526*O311/100000))),IF(LEFT(N311,1)="H",1))),IF($H$3="SI",IF(LEFT(N311,1)="S",IF(O311&lt;=1219.51,1,IF(O311&gt;1219.51,0.79+(6*(O311*3.28)/100000))),IF(LEFT(N311,1)="L",IF(O311&lt;=60.98,1,IF(O311&gt;60.98,1.005+(4.5526*(O311*3.28)/100000))),IF(LEFT(N311,1)="H",1)))))</f>
        <v>0</v>
      </c>
      <c r="Q311" s="35"/>
      <c r="R311" s="36" t="str">
        <f aca="false">IF(AF311&lt;0,0,IF($AD311=0,"Review",IF($H$3="US",(($H311-$I311-0.066667*($G311))/($G311*$M311)-($L311*$Q311))*$P311,(($H311-$I311-0.066667*($G311))/($G311*$M311)-($L311/8.696*$Q311))*$P311*37)))</f>
        <v>Review</v>
      </c>
      <c r="S311" s="37" t="str">
        <f aca="false">IF(R311="Review","",IF(R311=0,"",(SQRT(SUMSQ((5),(100*1.4/(H311-I311)),(100*IF($E$3="US",0.1,0.1*37)/R311)))/100)*R311))</f>
        <v/>
      </c>
      <c r="T311" s="38" t="str">
        <f aca="false">IF(R311="Review","",IF(R311=0,"",S311/R311))</f>
        <v/>
      </c>
      <c r="U311" s="39" t="n">
        <v>0.1814</v>
      </c>
      <c r="V311" s="40" t="n">
        <v>0.00096</v>
      </c>
      <c r="W311" s="41" t="e">
        <f aca="false">U311*G311</f>
        <v>#VALUE!</v>
      </c>
      <c r="X311" s="41" t="e">
        <f aca="false">EXP(-W311)</f>
        <v>#VALUE!</v>
      </c>
      <c r="Y311" s="41" t="e">
        <f aca="false">1-X311</f>
        <v>#VALUE!</v>
      </c>
      <c r="Z311" s="41" t="e">
        <f aca="false">1-(Y311/W311)</f>
        <v>#VALUE!</v>
      </c>
      <c r="AA311" s="41" t="e">
        <f aca="false">(R311*U311*V311)/Z311</f>
        <v>#VALUE!</v>
      </c>
      <c r="AB311" s="40" t="n">
        <v>0.01887</v>
      </c>
      <c r="AC311" s="42" t="s">
        <v>50</v>
      </c>
      <c r="AD311" s="43" t="b">
        <f aca="false">AND(NOT(ISBLANK(D311)),NOT(ISBLANK(F311)),NOT(ISBLANK(H311)),NOT(ISBLANK(I311)),NOT(ISBLANK(O311)),NOT(ISBLANK(Q311)),Q311&gt;=0,O311&gt;=0,H311&gt;=0,I311&gt;=0,G311&gt;0)</f>
        <v>0</v>
      </c>
      <c r="AE311" s="42" t="s">
        <v>51</v>
      </c>
      <c r="AF311" s="44" t="str">
        <f aca="false">IF($AD311=0,"Review",IF($H$3="US",(($H311-$I311-0.066667*($G311))/($G311*$M311)-($L311*$Q311))*$P311,(($H311-$I311-0.066667*($G311))/($G311*$M311)-($L311/8.696*$Q311))*$P311*37))</f>
        <v>Review</v>
      </c>
      <c r="AG311" s="45" t="str">
        <f aca="false">IF($AD311=0,"Review",IF($H$3="US",AA311/AB311*0.105*37,AA311/AB311))</f>
        <v>Review</v>
      </c>
      <c r="AH311" s="46" t="str">
        <f aca="false">IF($AD311=0,"",IF($H$3="US",AG311/60/60,AG311/24/60/60))</f>
        <v/>
      </c>
      <c r="AI311" s="47" t="str">
        <f aca="false">IF($AD311=0,"",IF($H$3="US",AA311/AB311*37/24/60/60,AA311/AB311/24/60/60))</f>
        <v/>
      </c>
      <c r="AJ311" s="48" t="str">
        <f aca="false">IF(AD311=0,"",IF(AF311=0,"",S311/R311))</f>
        <v/>
      </c>
      <c r="AK311" s="49" t="str">
        <f aca="false">IF(AD311=1,5%,"")</f>
        <v/>
      </c>
      <c r="AL311" s="49" t="str">
        <f aca="false">IF(AD311=1,(100*1.4)/(H311-I311)/100,"")</f>
        <v/>
      </c>
      <c r="AM311" s="49" t="str">
        <f aca="false">IF(AD311=1,IF(G311&gt;0,IF($H$3="US",0.1/AF311,(0.1*37)/AF311),0.1),"")</f>
        <v/>
      </c>
      <c r="AN311" s="49" t="str">
        <f aca="false">IF(AD311=1,SQRT(AK311*AK311+AL311*AL311+AM311*AM311),"")</f>
        <v/>
      </c>
      <c r="AO311" s="55"/>
    </row>
    <row r="312" customFormat="false" ht="19.35" hidden="false" customHeight="false" outlineLevel="0" collapsed="false">
      <c r="A312" s="26"/>
      <c r="B312" s="26"/>
      <c r="C312" s="27"/>
      <c r="D312" s="28"/>
      <c r="E312" s="27"/>
      <c r="F312" s="28"/>
      <c r="G312" s="29" t="str">
        <f aca="false">IF(OR(ISBLANK(C312),ISBLANK(D312),ISBLANK(E312),ISBLANK(F312)),"",(E312+F312)-(C312+D312))</f>
        <v/>
      </c>
      <c r="H312" s="30"/>
      <c r="I312" s="31"/>
      <c r="J312" s="32" t="n">
        <f aca="false">IF(N312="SST",0.314473,IF(N312="SLT",0.031243,IF(N312="LST",0.124228,IF(N312="LLT",0.010189,IF(N312="LST-OO",0.074671,IF(N312="LLT-OO",0.011965,IF(N312="LMT-OO",0.013497,IF(N312="HST",7.2954,IF(N312="HLT",0.60795)))))))))</f>
        <v>0</v>
      </c>
      <c r="K312" s="32" t="n">
        <f aca="false">IF(N312="SST",0.260619,IF(N312="SLT",0.02188,IF(N312="LST",0.040676,IF(N312="LLT",0.003372,IF(N312="LST-OO",0.037557,IF(N312="LLT-OO",0.002079,IF(N312="LMT-OO",0.012499,IF(N312="HST",0.004293,IF(N312="HLT",0.0003578)))))))))</f>
        <v>0</v>
      </c>
      <c r="L312" s="29" t="n">
        <f aca="false">IF(N312="SST",0.087,IF(N312="SLT",0.087,IF(N312="LST",0.12,IF(N312="LLT",0.12,IF(N312="LST-OO",0.12,IF(N312="LLT-OO",0.12,IF(N312="LMT-OO",0.12,IF(N312="HST",0.07,IF(N312="HLT",0.07)))))))))</f>
        <v>0</v>
      </c>
      <c r="M312" s="33" t="str">
        <f aca="false">IF(ISBLANK(N312),"",IF(N312="HST",J312+K312*((I312+H312)/2),IF(N312="HLT",J312+K312*((I312+H312)/2),J312+K312*LN((I312+H312)/2))))</f>
        <v/>
      </c>
      <c r="N312" s="31"/>
      <c r="O312" s="31"/>
      <c r="P312" s="34" t="n">
        <f aca="false">IF($H$3="US",IF(LEFT(N312,1)="S",IF(O312&lt;=4000,1,IF(O312&gt;4000,0.79+(6*O312/100000))),IF(LEFT(N312,1)="L",IF(O312&lt;=200,1,IF(O312&gt;200,1.005+(4.5526*O312/100000))),IF(LEFT(N312,1)="H",1))),IF($H$3="SI",IF(LEFT(N312,1)="S",IF(O312&lt;=1219.51,1,IF(O312&gt;1219.51,0.79+(6*(O312*3.28)/100000))),IF(LEFT(N312,1)="L",IF(O312&lt;=60.98,1,IF(O312&gt;60.98,1.005+(4.5526*(O312*3.28)/100000))),IF(LEFT(N312,1)="H",1)))))</f>
        <v>0</v>
      </c>
      <c r="Q312" s="35"/>
      <c r="R312" s="36" t="str">
        <f aca="false">IF(AF312&lt;0,0,IF($AD312=0,"Review",IF($H$3="US",(($H312-$I312-0.066667*($G312))/($G312*$M312)-($L312*$Q312))*$P312,(($H312-$I312-0.066667*($G312))/($G312*$M312)-($L312/8.696*$Q312))*$P312*37)))</f>
        <v>Review</v>
      </c>
      <c r="S312" s="37" t="str">
        <f aca="false">IF(R312="Review","",IF(R312=0,"",(SQRT(SUMSQ((5),(100*1.4/(H312-I312)),(100*IF($E$3="US",0.1,0.1*37)/R312)))/100)*R312))</f>
        <v/>
      </c>
      <c r="T312" s="38" t="str">
        <f aca="false">IF(R312="Review","",IF(R312=0,"",S312/R312))</f>
        <v/>
      </c>
      <c r="U312" s="39" t="n">
        <v>0.1814</v>
      </c>
      <c r="V312" s="40" t="n">
        <v>0.00096</v>
      </c>
      <c r="W312" s="41" t="e">
        <f aca="false">U312*G312</f>
        <v>#VALUE!</v>
      </c>
      <c r="X312" s="41" t="e">
        <f aca="false">EXP(-W312)</f>
        <v>#VALUE!</v>
      </c>
      <c r="Y312" s="41" t="e">
        <f aca="false">1-X312</f>
        <v>#VALUE!</v>
      </c>
      <c r="Z312" s="41" t="e">
        <f aca="false">1-(Y312/W312)</f>
        <v>#VALUE!</v>
      </c>
      <c r="AA312" s="41" t="e">
        <f aca="false">(R312*U312*V312)/Z312</f>
        <v>#VALUE!</v>
      </c>
      <c r="AB312" s="40" t="n">
        <v>0.01887</v>
      </c>
      <c r="AC312" s="42" t="s">
        <v>50</v>
      </c>
      <c r="AD312" s="43" t="b">
        <f aca="false">AND(NOT(ISBLANK(D312)),NOT(ISBLANK(F312)),NOT(ISBLANK(H312)),NOT(ISBLANK(I312)),NOT(ISBLANK(O312)),NOT(ISBLANK(Q312)),Q312&gt;=0,O312&gt;=0,H312&gt;=0,I312&gt;=0,G312&gt;0)</f>
        <v>0</v>
      </c>
      <c r="AE312" s="42" t="s">
        <v>51</v>
      </c>
      <c r="AF312" s="44" t="str">
        <f aca="false">IF($AD312=0,"Review",IF($H$3="US",(($H312-$I312-0.066667*($G312))/($G312*$M312)-($L312*$Q312))*$P312,(($H312-$I312-0.066667*($G312))/($G312*$M312)-($L312/8.696*$Q312))*$P312*37))</f>
        <v>Review</v>
      </c>
      <c r="AG312" s="45" t="str">
        <f aca="false">IF($AD312=0,"Review",IF($H$3="US",AA312/AB312*0.105*37,AA312/AB312))</f>
        <v>Review</v>
      </c>
      <c r="AH312" s="46" t="str">
        <f aca="false">IF($AD312=0,"",IF($H$3="US",AG312/60/60,AG312/24/60/60))</f>
        <v/>
      </c>
      <c r="AI312" s="47" t="str">
        <f aca="false">IF($AD312=0,"",IF($H$3="US",AA312/AB312*37/24/60/60,AA312/AB312/24/60/60))</f>
        <v/>
      </c>
      <c r="AJ312" s="48" t="str">
        <f aca="false">IF(AD312=0,"",IF(AF312=0,"",S312/R312))</f>
        <v/>
      </c>
      <c r="AK312" s="49" t="str">
        <f aca="false">IF(AD312=1,5%,"")</f>
        <v/>
      </c>
      <c r="AL312" s="49" t="str">
        <f aca="false">IF(AD312=1,(100*1.4)/(H312-I312)/100,"")</f>
        <v/>
      </c>
      <c r="AM312" s="49" t="str">
        <f aca="false">IF(AD312=1,IF(G312&gt;0,IF($H$3="US",0.1/AF312,(0.1*37)/AF312),0.1),"")</f>
        <v/>
      </c>
      <c r="AN312" s="49" t="str">
        <f aca="false">IF(AD312=1,SQRT(AK312*AK312+AL312*AL312+AM312*AM312),"")</f>
        <v/>
      </c>
      <c r="AO312" s="55"/>
    </row>
    <row r="313" customFormat="false" ht="19.35" hidden="false" customHeight="false" outlineLevel="0" collapsed="false">
      <c r="A313" s="26"/>
      <c r="B313" s="26"/>
      <c r="C313" s="27"/>
      <c r="D313" s="28"/>
      <c r="E313" s="27"/>
      <c r="F313" s="28"/>
      <c r="G313" s="29" t="str">
        <f aca="false">IF(OR(ISBLANK(C313),ISBLANK(D313),ISBLANK(E313),ISBLANK(F313)),"",(E313+F313)-(C313+D313))</f>
        <v/>
      </c>
      <c r="H313" s="30"/>
      <c r="I313" s="31"/>
      <c r="J313" s="32" t="n">
        <f aca="false">IF(N313="SST",0.314473,IF(N313="SLT",0.031243,IF(N313="LST",0.124228,IF(N313="LLT",0.010189,IF(N313="LST-OO",0.074671,IF(N313="LLT-OO",0.011965,IF(N313="LMT-OO",0.013497,IF(N313="HST",7.2954,IF(N313="HLT",0.60795)))))))))</f>
        <v>0</v>
      </c>
      <c r="K313" s="32" t="n">
        <f aca="false">IF(N313="SST",0.260619,IF(N313="SLT",0.02188,IF(N313="LST",0.040676,IF(N313="LLT",0.003372,IF(N313="LST-OO",0.037557,IF(N313="LLT-OO",0.002079,IF(N313="LMT-OO",0.012499,IF(N313="HST",0.004293,IF(N313="HLT",0.0003578)))))))))</f>
        <v>0</v>
      </c>
      <c r="L313" s="29" t="n">
        <f aca="false">IF(N313="SST",0.087,IF(N313="SLT",0.087,IF(N313="LST",0.12,IF(N313="LLT",0.12,IF(N313="LST-OO",0.12,IF(N313="LLT-OO",0.12,IF(N313="LMT-OO",0.12,IF(N313="HST",0.07,IF(N313="HLT",0.07)))))))))</f>
        <v>0</v>
      </c>
      <c r="M313" s="33" t="str">
        <f aca="false">IF(ISBLANK(N313),"",IF(N313="HST",J313+K313*((I313+H313)/2),IF(N313="HLT",J313+K313*((I313+H313)/2),J313+K313*LN((I313+H313)/2))))</f>
        <v/>
      </c>
      <c r="N313" s="31"/>
      <c r="O313" s="31"/>
      <c r="P313" s="34" t="n">
        <f aca="false">IF($H$3="US",IF(LEFT(N313,1)="S",IF(O313&lt;=4000,1,IF(O313&gt;4000,0.79+(6*O313/100000))),IF(LEFT(N313,1)="L",IF(O313&lt;=200,1,IF(O313&gt;200,1.005+(4.5526*O313/100000))),IF(LEFT(N313,1)="H",1))),IF($H$3="SI",IF(LEFT(N313,1)="S",IF(O313&lt;=1219.51,1,IF(O313&gt;1219.51,0.79+(6*(O313*3.28)/100000))),IF(LEFT(N313,1)="L",IF(O313&lt;=60.98,1,IF(O313&gt;60.98,1.005+(4.5526*(O313*3.28)/100000))),IF(LEFT(N313,1)="H",1)))))</f>
        <v>0</v>
      </c>
      <c r="Q313" s="35"/>
      <c r="R313" s="36" t="str">
        <f aca="false">IF(AF313&lt;0,0,IF($AD313=0,"Review",IF($H$3="US",(($H313-$I313-0.066667*($G313))/($G313*$M313)-($L313*$Q313))*$P313,(($H313-$I313-0.066667*($G313))/($G313*$M313)-($L313/8.696*$Q313))*$P313*37)))</f>
        <v>Review</v>
      </c>
      <c r="S313" s="37" t="str">
        <f aca="false">IF(R313="Review","",IF(R313=0,"",(SQRT(SUMSQ((5),(100*1.4/(H313-I313)),(100*IF($E$3="US",0.1,0.1*37)/R313)))/100)*R313))</f>
        <v/>
      </c>
      <c r="T313" s="38" t="str">
        <f aca="false">IF(R313="Review","",IF(R313=0,"",S313/R313))</f>
        <v/>
      </c>
      <c r="U313" s="39" t="n">
        <v>0.1814</v>
      </c>
      <c r="V313" s="40" t="n">
        <v>0.00096</v>
      </c>
      <c r="W313" s="41" t="e">
        <f aca="false">U313*G313</f>
        <v>#VALUE!</v>
      </c>
      <c r="X313" s="41" t="e">
        <f aca="false">EXP(-W313)</f>
        <v>#VALUE!</v>
      </c>
      <c r="Y313" s="41" t="e">
        <f aca="false">1-X313</f>
        <v>#VALUE!</v>
      </c>
      <c r="Z313" s="41" t="e">
        <f aca="false">1-(Y313/W313)</f>
        <v>#VALUE!</v>
      </c>
      <c r="AA313" s="41" t="e">
        <f aca="false">(R313*U313*V313)/Z313</f>
        <v>#VALUE!</v>
      </c>
      <c r="AB313" s="40" t="n">
        <v>0.01887</v>
      </c>
      <c r="AC313" s="42" t="s">
        <v>50</v>
      </c>
      <c r="AD313" s="43" t="b">
        <f aca="false">AND(NOT(ISBLANK(D313)),NOT(ISBLANK(F313)),NOT(ISBLANK(H313)),NOT(ISBLANK(I313)),NOT(ISBLANK(O313)),NOT(ISBLANK(Q313)),Q313&gt;=0,O313&gt;=0,H313&gt;=0,I313&gt;=0,G313&gt;0)</f>
        <v>0</v>
      </c>
      <c r="AE313" s="42" t="s">
        <v>51</v>
      </c>
      <c r="AF313" s="44" t="str">
        <f aca="false">IF($AD313=0,"Review",IF($H$3="US",(($H313-$I313-0.066667*($G313))/($G313*$M313)-($L313*$Q313))*$P313,(($H313-$I313-0.066667*($G313))/($G313*$M313)-($L313/8.696*$Q313))*$P313*37))</f>
        <v>Review</v>
      </c>
      <c r="AG313" s="45" t="str">
        <f aca="false">IF($AD313=0,"Review",IF($H$3="US",AA313/AB313*0.105*37,AA313/AB313))</f>
        <v>Review</v>
      </c>
      <c r="AH313" s="46" t="str">
        <f aca="false">IF($AD313=0,"",IF($H$3="US",AG313/60/60,AG313/24/60/60))</f>
        <v/>
      </c>
      <c r="AI313" s="47" t="str">
        <f aca="false">IF($AD313=0,"",IF($H$3="US",AA313/AB313*37/24/60/60,AA313/AB313/24/60/60))</f>
        <v/>
      </c>
      <c r="AJ313" s="48" t="str">
        <f aca="false">IF(AD313=0,"",IF(AF313=0,"",S313/R313))</f>
        <v/>
      </c>
      <c r="AK313" s="49" t="str">
        <f aca="false">IF(AD313=1,5%,"")</f>
        <v/>
      </c>
      <c r="AL313" s="49" t="str">
        <f aca="false">IF(AD313=1,(100*1.4)/(H313-I313)/100,"")</f>
        <v/>
      </c>
      <c r="AM313" s="49" t="str">
        <f aca="false">IF(AD313=1,IF(G313&gt;0,IF($H$3="US",0.1/AF313,(0.1*37)/AF313),0.1),"")</f>
        <v/>
      </c>
      <c r="AN313" s="49" t="str">
        <f aca="false">IF(AD313=1,SQRT(AK313*AK313+AL313*AL313+AM313*AM313),"")</f>
        <v/>
      </c>
      <c r="AO313" s="55"/>
    </row>
    <row r="314" customFormat="false" ht="19.35" hidden="false" customHeight="false" outlineLevel="0" collapsed="false">
      <c r="A314" s="26"/>
      <c r="B314" s="26"/>
      <c r="C314" s="27"/>
      <c r="D314" s="28"/>
      <c r="E314" s="27"/>
      <c r="F314" s="28"/>
      <c r="G314" s="29" t="str">
        <f aca="false">IF(OR(ISBLANK(C314),ISBLANK(D314),ISBLANK(E314),ISBLANK(F314)),"",(E314+F314)-(C314+D314))</f>
        <v/>
      </c>
      <c r="H314" s="30"/>
      <c r="I314" s="31"/>
      <c r="J314" s="32" t="n">
        <f aca="false">IF(N314="SST",0.314473,IF(N314="SLT",0.031243,IF(N314="LST",0.124228,IF(N314="LLT",0.010189,IF(N314="LST-OO",0.074671,IF(N314="LLT-OO",0.011965,IF(N314="LMT-OO",0.013497,IF(N314="HST",7.2954,IF(N314="HLT",0.60795)))))))))</f>
        <v>0</v>
      </c>
      <c r="K314" s="32" t="n">
        <f aca="false">IF(N314="SST",0.260619,IF(N314="SLT",0.02188,IF(N314="LST",0.040676,IF(N314="LLT",0.003372,IF(N314="LST-OO",0.037557,IF(N314="LLT-OO",0.002079,IF(N314="LMT-OO",0.012499,IF(N314="HST",0.004293,IF(N314="HLT",0.0003578)))))))))</f>
        <v>0</v>
      </c>
      <c r="L314" s="29" t="n">
        <f aca="false">IF(N314="SST",0.087,IF(N314="SLT",0.087,IF(N314="LST",0.12,IF(N314="LLT",0.12,IF(N314="LST-OO",0.12,IF(N314="LLT-OO",0.12,IF(N314="LMT-OO",0.12,IF(N314="HST",0.07,IF(N314="HLT",0.07)))))))))</f>
        <v>0</v>
      </c>
      <c r="M314" s="33" t="str">
        <f aca="false">IF(ISBLANK(N314),"",IF(N314="HST",J314+K314*((I314+H314)/2),IF(N314="HLT",J314+K314*((I314+H314)/2),J314+K314*LN((I314+H314)/2))))</f>
        <v/>
      </c>
      <c r="N314" s="31"/>
      <c r="O314" s="31"/>
      <c r="P314" s="34" t="n">
        <f aca="false">IF($H$3="US",IF(LEFT(N314,1)="S",IF(O314&lt;=4000,1,IF(O314&gt;4000,0.79+(6*O314/100000))),IF(LEFT(N314,1)="L",IF(O314&lt;=200,1,IF(O314&gt;200,1.005+(4.5526*O314/100000))),IF(LEFT(N314,1)="H",1))),IF($H$3="SI",IF(LEFT(N314,1)="S",IF(O314&lt;=1219.51,1,IF(O314&gt;1219.51,0.79+(6*(O314*3.28)/100000))),IF(LEFT(N314,1)="L",IF(O314&lt;=60.98,1,IF(O314&gt;60.98,1.005+(4.5526*(O314*3.28)/100000))),IF(LEFT(N314,1)="H",1)))))</f>
        <v>0</v>
      </c>
      <c r="Q314" s="35"/>
      <c r="R314" s="36" t="str">
        <f aca="false">IF(AF314&lt;0,0,IF($AD314=0,"Review",IF($H$3="US",(($H314-$I314-0.066667*($G314))/($G314*$M314)-($L314*$Q314))*$P314,(($H314-$I314-0.066667*($G314))/($G314*$M314)-($L314/8.696*$Q314))*$P314*37)))</f>
        <v>Review</v>
      </c>
      <c r="S314" s="37" t="str">
        <f aca="false">IF(R314="Review","",IF(R314=0,"",(SQRT(SUMSQ((5),(100*1.4/(H314-I314)),(100*IF($E$3="US",0.1,0.1*37)/R314)))/100)*R314))</f>
        <v/>
      </c>
      <c r="T314" s="38" t="str">
        <f aca="false">IF(R314="Review","",IF(R314=0,"",S314/R314))</f>
        <v/>
      </c>
      <c r="U314" s="39" t="n">
        <v>0.1814</v>
      </c>
      <c r="V314" s="40" t="n">
        <v>0.00096</v>
      </c>
      <c r="W314" s="41" t="e">
        <f aca="false">U314*G314</f>
        <v>#VALUE!</v>
      </c>
      <c r="X314" s="41" t="e">
        <f aca="false">EXP(-W314)</f>
        <v>#VALUE!</v>
      </c>
      <c r="Y314" s="41" t="e">
        <f aca="false">1-X314</f>
        <v>#VALUE!</v>
      </c>
      <c r="Z314" s="41" t="e">
        <f aca="false">1-(Y314/W314)</f>
        <v>#VALUE!</v>
      </c>
      <c r="AA314" s="41" t="e">
        <f aca="false">(R314*U314*V314)/Z314</f>
        <v>#VALUE!</v>
      </c>
      <c r="AB314" s="40" t="n">
        <v>0.01887</v>
      </c>
      <c r="AC314" s="42" t="s">
        <v>50</v>
      </c>
      <c r="AD314" s="43" t="b">
        <f aca="false">AND(NOT(ISBLANK(D314)),NOT(ISBLANK(F314)),NOT(ISBLANK(H314)),NOT(ISBLANK(I314)),NOT(ISBLANK(O314)),NOT(ISBLANK(Q314)),Q314&gt;=0,O314&gt;=0,H314&gt;=0,I314&gt;=0,G314&gt;0)</f>
        <v>0</v>
      </c>
      <c r="AE314" s="42" t="s">
        <v>51</v>
      </c>
      <c r="AF314" s="44" t="str">
        <f aca="false">IF($AD314=0,"Review",IF($H$3="US",(($H314-$I314-0.066667*($G314))/($G314*$M314)-($L314*$Q314))*$P314,(($H314-$I314-0.066667*($G314))/($G314*$M314)-($L314/8.696*$Q314))*$P314*37))</f>
        <v>Review</v>
      </c>
      <c r="AG314" s="45" t="str">
        <f aca="false">IF($AD314=0,"Review",IF($H$3="US",AA314/AB314*0.105*37,AA314/AB314))</f>
        <v>Review</v>
      </c>
      <c r="AH314" s="46" t="str">
        <f aca="false">IF($AD314=0,"",IF($H$3="US",AG314/60/60,AG314/24/60/60))</f>
        <v/>
      </c>
      <c r="AI314" s="47" t="str">
        <f aca="false">IF($AD314=0,"",IF($H$3="US",AA314/AB314*37/24/60/60,AA314/AB314/24/60/60))</f>
        <v/>
      </c>
      <c r="AJ314" s="48" t="str">
        <f aca="false">IF(AD314=0,"",IF(AF314=0,"",S314/R314))</f>
        <v/>
      </c>
      <c r="AK314" s="49" t="str">
        <f aca="false">IF(AD314=1,5%,"")</f>
        <v/>
      </c>
      <c r="AL314" s="49" t="str">
        <f aca="false">IF(AD314=1,(100*1.4)/(H314-I314)/100,"")</f>
        <v/>
      </c>
      <c r="AM314" s="49" t="str">
        <f aca="false">IF(AD314=1,IF(G314&gt;0,IF($H$3="US",0.1/AF314,(0.1*37)/AF314),0.1),"")</f>
        <v/>
      </c>
      <c r="AN314" s="49" t="str">
        <f aca="false">IF(AD314=1,SQRT(AK314*AK314+AL314*AL314+AM314*AM314),"")</f>
        <v/>
      </c>
      <c r="AO314" s="55"/>
    </row>
    <row r="315" customFormat="false" ht="19.35" hidden="false" customHeight="false" outlineLevel="0" collapsed="false">
      <c r="A315" s="26"/>
      <c r="B315" s="26"/>
      <c r="C315" s="27"/>
      <c r="D315" s="28"/>
      <c r="E315" s="27"/>
      <c r="F315" s="28"/>
      <c r="G315" s="29" t="str">
        <f aca="false">IF(OR(ISBLANK(C315),ISBLANK(D315),ISBLANK(E315),ISBLANK(F315)),"",(E315+F315)-(C315+D315))</f>
        <v/>
      </c>
      <c r="H315" s="30"/>
      <c r="I315" s="31"/>
      <c r="J315" s="32" t="n">
        <f aca="false">IF(N315="SST",0.314473,IF(N315="SLT",0.031243,IF(N315="LST",0.124228,IF(N315="LLT",0.010189,IF(N315="LST-OO",0.074671,IF(N315="LLT-OO",0.011965,IF(N315="LMT-OO",0.013497,IF(N315="HST",7.2954,IF(N315="HLT",0.60795)))))))))</f>
        <v>0</v>
      </c>
      <c r="K315" s="32" t="n">
        <f aca="false">IF(N315="SST",0.260619,IF(N315="SLT",0.02188,IF(N315="LST",0.040676,IF(N315="LLT",0.003372,IF(N315="LST-OO",0.037557,IF(N315="LLT-OO",0.002079,IF(N315="LMT-OO",0.012499,IF(N315="HST",0.004293,IF(N315="HLT",0.0003578)))))))))</f>
        <v>0</v>
      </c>
      <c r="L315" s="29" t="n">
        <f aca="false">IF(N315="SST",0.087,IF(N315="SLT",0.087,IF(N315="LST",0.12,IF(N315="LLT",0.12,IF(N315="LST-OO",0.12,IF(N315="LLT-OO",0.12,IF(N315="LMT-OO",0.12,IF(N315="HST",0.07,IF(N315="HLT",0.07)))))))))</f>
        <v>0</v>
      </c>
      <c r="M315" s="33" t="str">
        <f aca="false">IF(ISBLANK(N315),"",IF(N315="HST",J315+K315*((I315+H315)/2),IF(N315="HLT",J315+K315*((I315+H315)/2),J315+K315*LN((I315+H315)/2))))</f>
        <v/>
      </c>
      <c r="N315" s="31"/>
      <c r="O315" s="31"/>
      <c r="P315" s="34" t="n">
        <f aca="false">IF($H$3="US",IF(LEFT(N315,1)="S",IF(O315&lt;=4000,1,IF(O315&gt;4000,0.79+(6*O315/100000))),IF(LEFT(N315,1)="L",IF(O315&lt;=200,1,IF(O315&gt;200,1.005+(4.5526*O315/100000))),IF(LEFT(N315,1)="H",1))),IF($H$3="SI",IF(LEFT(N315,1)="S",IF(O315&lt;=1219.51,1,IF(O315&gt;1219.51,0.79+(6*(O315*3.28)/100000))),IF(LEFT(N315,1)="L",IF(O315&lt;=60.98,1,IF(O315&gt;60.98,1.005+(4.5526*(O315*3.28)/100000))),IF(LEFT(N315,1)="H",1)))))</f>
        <v>0</v>
      </c>
      <c r="Q315" s="35"/>
      <c r="R315" s="36" t="str">
        <f aca="false">IF(AF315&lt;0,0,IF($AD315=0,"Review",IF($H$3="US",(($H315-$I315-0.066667*($G315))/($G315*$M315)-($L315*$Q315))*$P315,(($H315-$I315-0.066667*($G315))/($G315*$M315)-($L315/8.696*$Q315))*$P315*37)))</f>
        <v>Review</v>
      </c>
      <c r="S315" s="37" t="str">
        <f aca="false">IF(R315="Review","",IF(R315=0,"",(SQRT(SUMSQ((5),(100*1.4/(H315-I315)),(100*IF($E$3="US",0.1,0.1*37)/R315)))/100)*R315))</f>
        <v/>
      </c>
      <c r="T315" s="38" t="str">
        <f aca="false">IF(R315="Review","",IF(R315=0,"",S315/R315))</f>
        <v/>
      </c>
      <c r="U315" s="39" t="n">
        <v>0.1814</v>
      </c>
      <c r="V315" s="40" t="n">
        <v>0.00096</v>
      </c>
      <c r="W315" s="41" t="e">
        <f aca="false">U315*G315</f>
        <v>#VALUE!</v>
      </c>
      <c r="X315" s="41" t="e">
        <f aca="false">EXP(-W315)</f>
        <v>#VALUE!</v>
      </c>
      <c r="Y315" s="41" t="e">
        <f aca="false">1-X315</f>
        <v>#VALUE!</v>
      </c>
      <c r="Z315" s="41" t="e">
        <f aca="false">1-(Y315/W315)</f>
        <v>#VALUE!</v>
      </c>
      <c r="AA315" s="41" t="e">
        <f aca="false">(R315*U315*V315)/Z315</f>
        <v>#VALUE!</v>
      </c>
      <c r="AB315" s="40" t="n">
        <v>0.01887</v>
      </c>
      <c r="AC315" s="42" t="s">
        <v>50</v>
      </c>
      <c r="AD315" s="43" t="b">
        <f aca="false">AND(NOT(ISBLANK(D315)),NOT(ISBLANK(F315)),NOT(ISBLANK(H315)),NOT(ISBLANK(I315)),NOT(ISBLANK(O315)),NOT(ISBLANK(Q315)),Q315&gt;=0,O315&gt;=0,H315&gt;=0,I315&gt;=0,G315&gt;0)</f>
        <v>0</v>
      </c>
      <c r="AE315" s="42" t="s">
        <v>51</v>
      </c>
      <c r="AF315" s="44" t="str">
        <f aca="false">IF($AD315=0,"Review",IF($H$3="US",(($H315-$I315-0.066667*($G315))/($G315*$M315)-($L315*$Q315))*$P315,(($H315-$I315-0.066667*($G315))/($G315*$M315)-($L315/8.696*$Q315))*$P315*37))</f>
        <v>Review</v>
      </c>
      <c r="AG315" s="45" t="str">
        <f aca="false">IF($AD315=0,"Review",IF($H$3="US",AA315/AB315*0.105*37,AA315/AB315))</f>
        <v>Review</v>
      </c>
      <c r="AH315" s="46" t="str">
        <f aca="false">IF($AD315=0,"",IF($H$3="US",AG315/60/60,AG315/24/60/60))</f>
        <v/>
      </c>
      <c r="AI315" s="47" t="str">
        <f aca="false">IF($AD315=0,"",IF($H$3="US",AA315/AB315*37/24/60/60,AA315/AB315/24/60/60))</f>
        <v/>
      </c>
      <c r="AJ315" s="48" t="str">
        <f aca="false">IF(AD315=0,"",IF(AF315=0,"",S315/R315))</f>
        <v/>
      </c>
      <c r="AK315" s="49" t="str">
        <f aca="false">IF(AD315=1,5%,"")</f>
        <v/>
      </c>
      <c r="AL315" s="49" t="str">
        <f aca="false">IF(AD315=1,(100*1.4)/(H315-I315)/100,"")</f>
        <v/>
      </c>
      <c r="AM315" s="49" t="str">
        <f aca="false">IF(AD315=1,IF(G315&gt;0,IF($H$3="US",0.1/AF315,(0.1*37)/AF315),0.1),"")</f>
        <v/>
      </c>
      <c r="AN315" s="49" t="str">
        <f aca="false">IF(AD315=1,SQRT(AK315*AK315+AL315*AL315+AM315*AM315),"")</f>
        <v/>
      </c>
      <c r="AO315" s="55"/>
    </row>
    <row r="316" customFormat="false" ht="19.35" hidden="false" customHeight="false" outlineLevel="0" collapsed="false">
      <c r="A316" s="26"/>
      <c r="B316" s="26"/>
      <c r="C316" s="27"/>
      <c r="D316" s="28"/>
      <c r="E316" s="27"/>
      <c r="F316" s="28"/>
      <c r="G316" s="29" t="str">
        <f aca="false">IF(OR(ISBLANK(C316),ISBLANK(D316),ISBLANK(E316),ISBLANK(F316)),"",(E316+F316)-(C316+D316))</f>
        <v/>
      </c>
      <c r="H316" s="30"/>
      <c r="I316" s="31"/>
      <c r="J316" s="32" t="n">
        <f aca="false">IF(N316="SST",0.314473,IF(N316="SLT",0.031243,IF(N316="LST",0.124228,IF(N316="LLT",0.010189,IF(N316="LST-OO",0.074671,IF(N316="LLT-OO",0.011965,IF(N316="LMT-OO",0.013497,IF(N316="HST",7.2954,IF(N316="HLT",0.60795)))))))))</f>
        <v>0</v>
      </c>
      <c r="K316" s="32" t="n">
        <f aca="false">IF(N316="SST",0.260619,IF(N316="SLT",0.02188,IF(N316="LST",0.040676,IF(N316="LLT",0.003372,IF(N316="LST-OO",0.037557,IF(N316="LLT-OO",0.002079,IF(N316="LMT-OO",0.012499,IF(N316="HST",0.004293,IF(N316="HLT",0.0003578)))))))))</f>
        <v>0</v>
      </c>
      <c r="L316" s="29" t="n">
        <f aca="false">IF(N316="SST",0.087,IF(N316="SLT",0.087,IF(N316="LST",0.12,IF(N316="LLT",0.12,IF(N316="LST-OO",0.12,IF(N316="LLT-OO",0.12,IF(N316="LMT-OO",0.12,IF(N316="HST",0.07,IF(N316="HLT",0.07)))))))))</f>
        <v>0</v>
      </c>
      <c r="M316" s="33" t="str">
        <f aca="false">IF(ISBLANK(N316),"",IF(N316="HST",J316+K316*((I316+H316)/2),IF(N316="HLT",J316+K316*((I316+H316)/2),J316+K316*LN((I316+H316)/2))))</f>
        <v/>
      </c>
      <c r="N316" s="31"/>
      <c r="O316" s="31"/>
      <c r="P316" s="34" t="n">
        <f aca="false">IF($H$3="US",IF(LEFT(N316,1)="S",IF(O316&lt;=4000,1,IF(O316&gt;4000,0.79+(6*O316/100000))),IF(LEFT(N316,1)="L",IF(O316&lt;=200,1,IF(O316&gt;200,1.005+(4.5526*O316/100000))),IF(LEFT(N316,1)="H",1))),IF($H$3="SI",IF(LEFT(N316,1)="S",IF(O316&lt;=1219.51,1,IF(O316&gt;1219.51,0.79+(6*(O316*3.28)/100000))),IF(LEFT(N316,1)="L",IF(O316&lt;=60.98,1,IF(O316&gt;60.98,1.005+(4.5526*(O316*3.28)/100000))),IF(LEFT(N316,1)="H",1)))))</f>
        <v>0</v>
      </c>
      <c r="Q316" s="35"/>
      <c r="R316" s="36" t="str">
        <f aca="false">IF(AF316&lt;0,0,IF($AD316=0,"Review",IF($H$3="US",(($H316-$I316-0.066667*($G316))/($G316*$M316)-($L316*$Q316))*$P316,(($H316-$I316-0.066667*($G316))/($G316*$M316)-($L316/8.696*$Q316))*$P316*37)))</f>
        <v>Review</v>
      </c>
      <c r="S316" s="37" t="str">
        <f aca="false">IF(R316="Review","",IF(R316=0,"",(SQRT(SUMSQ((5),(100*1.4/(H316-I316)),(100*IF($E$3="US",0.1,0.1*37)/R316)))/100)*R316))</f>
        <v/>
      </c>
      <c r="T316" s="38" t="str">
        <f aca="false">IF(R316="Review","",IF(R316=0,"",S316/R316))</f>
        <v/>
      </c>
      <c r="U316" s="39" t="n">
        <v>0.1814</v>
      </c>
      <c r="V316" s="40" t="n">
        <v>0.00096</v>
      </c>
      <c r="W316" s="41" t="e">
        <f aca="false">U316*G316</f>
        <v>#VALUE!</v>
      </c>
      <c r="X316" s="41" t="e">
        <f aca="false">EXP(-W316)</f>
        <v>#VALUE!</v>
      </c>
      <c r="Y316" s="41" t="e">
        <f aca="false">1-X316</f>
        <v>#VALUE!</v>
      </c>
      <c r="Z316" s="41" t="e">
        <f aca="false">1-(Y316/W316)</f>
        <v>#VALUE!</v>
      </c>
      <c r="AA316" s="41" t="e">
        <f aca="false">(R316*U316*V316)/Z316</f>
        <v>#VALUE!</v>
      </c>
      <c r="AB316" s="40" t="n">
        <v>0.01887</v>
      </c>
      <c r="AC316" s="42" t="s">
        <v>50</v>
      </c>
      <c r="AD316" s="43" t="b">
        <f aca="false">AND(NOT(ISBLANK(D316)),NOT(ISBLANK(F316)),NOT(ISBLANK(H316)),NOT(ISBLANK(I316)),NOT(ISBLANK(O316)),NOT(ISBLANK(Q316)),Q316&gt;=0,O316&gt;=0,H316&gt;=0,I316&gt;=0,G316&gt;0)</f>
        <v>0</v>
      </c>
      <c r="AE316" s="42" t="s">
        <v>51</v>
      </c>
      <c r="AF316" s="44" t="str">
        <f aca="false">IF($AD316=0,"Review",IF($H$3="US",(($H316-$I316-0.066667*($G316))/($G316*$M316)-($L316*$Q316))*$P316,(($H316-$I316-0.066667*($G316))/($G316*$M316)-($L316/8.696*$Q316))*$P316*37))</f>
        <v>Review</v>
      </c>
      <c r="AG316" s="45" t="str">
        <f aca="false">IF($AD316=0,"Review",IF($H$3="US",AA316/AB316*0.105*37,AA316/AB316))</f>
        <v>Review</v>
      </c>
      <c r="AH316" s="46" t="str">
        <f aca="false">IF($AD316=0,"",IF($H$3="US",AG316/60/60,AG316/24/60/60))</f>
        <v/>
      </c>
      <c r="AI316" s="47" t="str">
        <f aca="false">IF($AD316=0,"",IF($H$3="US",AA316/AB316*37/24/60/60,AA316/AB316/24/60/60))</f>
        <v/>
      </c>
      <c r="AJ316" s="48" t="str">
        <f aca="false">IF(AD316=0,"",IF(AF316=0,"",S316/R316))</f>
        <v/>
      </c>
      <c r="AK316" s="49" t="str">
        <f aca="false">IF(AD316=1,5%,"")</f>
        <v/>
      </c>
      <c r="AL316" s="49" t="str">
        <f aca="false">IF(AD316=1,(100*1.4)/(H316-I316)/100,"")</f>
        <v/>
      </c>
      <c r="AM316" s="49" t="str">
        <f aca="false">IF(AD316=1,IF(G316&gt;0,IF($H$3="US",0.1/AF316,(0.1*37)/AF316),0.1),"")</f>
        <v/>
      </c>
      <c r="AN316" s="49" t="str">
        <f aca="false">IF(AD316=1,SQRT(AK316*AK316+AL316*AL316+AM316*AM316),"")</f>
        <v/>
      </c>
      <c r="AO316" s="55"/>
    </row>
    <row r="317" customFormat="false" ht="19.35" hidden="false" customHeight="false" outlineLevel="0" collapsed="false">
      <c r="A317" s="26"/>
      <c r="B317" s="26"/>
      <c r="C317" s="27"/>
      <c r="D317" s="28"/>
      <c r="E317" s="27"/>
      <c r="F317" s="28"/>
      <c r="G317" s="29" t="str">
        <f aca="false">IF(OR(ISBLANK(C317),ISBLANK(D317),ISBLANK(E317),ISBLANK(F317)),"",(E317+F317)-(C317+D317))</f>
        <v/>
      </c>
      <c r="H317" s="30"/>
      <c r="I317" s="31"/>
      <c r="J317" s="32" t="n">
        <f aca="false">IF(N317="SST",0.314473,IF(N317="SLT",0.031243,IF(N317="LST",0.124228,IF(N317="LLT",0.010189,IF(N317="LST-OO",0.074671,IF(N317="LLT-OO",0.011965,IF(N317="LMT-OO",0.013497,IF(N317="HST",7.2954,IF(N317="HLT",0.60795)))))))))</f>
        <v>0</v>
      </c>
      <c r="K317" s="32" t="n">
        <f aca="false">IF(N317="SST",0.260619,IF(N317="SLT",0.02188,IF(N317="LST",0.040676,IF(N317="LLT",0.003372,IF(N317="LST-OO",0.037557,IF(N317="LLT-OO",0.002079,IF(N317="LMT-OO",0.012499,IF(N317="HST",0.004293,IF(N317="HLT",0.0003578)))))))))</f>
        <v>0</v>
      </c>
      <c r="L317" s="29" t="n">
        <f aca="false">IF(N317="SST",0.087,IF(N317="SLT",0.087,IF(N317="LST",0.12,IF(N317="LLT",0.12,IF(N317="LST-OO",0.12,IF(N317="LLT-OO",0.12,IF(N317="LMT-OO",0.12,IF(N317="HST",0.07,IF(N317="HLT",0.07)))))))))</f>
        <v>0</v>
      </c>
      <c r="M317" s="33" t="str">
        <f aca="false">IF(ISBLANK(N317),"",IF(N317="HST",J317+K317*((I317+H317)/2),IF(N317="HLT",J317+K317*((I317+H317)/2),J317+K317*LN((I317+H317)/2))))</f>
        <v/>
      </c>
      <c r="N317" s="31"/>
      <c r="O317" s="31"/>
      <c r="P317" s="34" t="n">
        <f aca="false">IF($H$3="US",IF(LEFT(N317,1)="S",IF(O317&lt;=4000,1,IF(O317&gt;4000,0.79+(6*O317/100000))),IF(LEFT(N317,1)="L",IF(O317&lt;=200,1,IF(O317&gt;200,1.005+(4.5526*O317/100000))),IF(LEFT(N317,1)="H",1))),IF($H$3="SI",IF(LEFT(N317,1)="S",IF(O317&lt;=1219.51,1,IF(O317&gt;1219.51,0.79+(6*(O317*3.28)/100000))),IF(LEFT(N317,1)="L",IF(O317&lt;=60.98,1,IF(O317&gt;60.98,1.005+(4.5526*(O317*3.28)/100000))),IF(LEFT(N317,1)="H",1)))))</f>
        <v>0</v>
      </c>
      <c r="Q317" s="35"/>
      <c r="R317" s="36" t="str">
        <f aca="false">IF(AF317&lt;0,0,IF($AD317=0,"Review",IF($H$3="US",(($H317-$I317-0.066667*($G317))/($G317*$M317)-($L317*$Q317))*$P317,(($H317-$I317-0.066667*($G317))/($G317*$M317)-($L317/8.696*$Q317))*$P317*37)))</f>
        <v>Review</v>
      </c>
      <c r="S317" s="37" t="str">
        <f aca="false">IF(R317="Review","",IF(R317=0,"",(SQRT(SUMSQ((5),(100*1.4/(H317-I317)),(100*IF($E$3="US",0.1,0.1*37)/R317)))/100)*R317))</f>
        <v/>
      </c>
      <c r="T317" s="38" t="str">
        <f aca="false">IF(R317="Review","",IF(R317=0,"",S317/R317))</f>
        <v/>
      </c>
      <c r="U317" s="39" t="n">
        <v>0.1814</v>
      </c>
      <c r="V317" s="40" t="n">
        <v>0.00096</v>
      </c>
      <c r="W317" s="41" t="e">
        <f aca="false">U317*G317</f>
        <v>#VALUE!</v>
      </c>
      <c r="X317" s="41" t="e">
        <f aca="false">EXP(-W317)</f>
        <v>#VALUE!</v>
      </c>
      <c r="Y317" s="41" t="e">
        <f aca="false">1-X317</f>
        <v>#VALUE!</v>
      </c>
      <c r="Z317" s="41" t="e">
        <f aca="false">1-(Y317/W317)</f>
        <v>#VALUE!</v>
      </c>
      <c r="AA317" s="41" t="e">
        <f aca="false">(R317*U317*V317)/Z317</f>
        <v>#VALUE!</v>
      </c>
      <c r="AB317" s="40" t="n">
        <v>0.01887</v>
      </c>
      <c r="AC317" s="42" t="s">
        <v>50</v>
      </c>
      <c r="AD317" s="43" t="b">
        <f aca="false">AND(NOT(ISBLANK(D317)),NOT(ISBLANK(F317)),NOT(ISBLANK(H317)),NOT(ISBLANK(I317)),NOT(ISBLANK(O317)),NOT(ISBLANK(Q317)),Q317&gt;=0,O317&gt;=0,H317&gt;=0,I317&gt;=0,G317&gt;0)</f>
        <v>0</v>
      </c>
      <c r="AE317" s="42" t="s">
        <v>51</v>
      </c>
      <c r="AF317" s="44" t="str">
        <f aca="false">IF($AD317=0,"Review",IF($H$3="US",(($H317-$I317-0.066667*($G317))/($G317*$M317)-($L317*$Q317))*$P317,(($H317-$I317-0.066667*($G317))/($G317*$M317)-($L317/8.696*$Q317))*$P317*37))</f>
        <v>Review</v>
      </c>
      <c r="AG317" s="45" t="str">
        <f aca="false">IF($AD317=0,"Review",IF($H$3="US",AA317/AB317*0.105*37,AA317/AB317))</f>
        <v>Review</v>
      </c>
      <c r="AH317" s="46" t="str">
        <f aca="false">IF($AD317=0,"",IF($H$3="US",AG317/60/60,AG317/24/60/60))</f>
        <v/>
      </c>
      <c r="AI317" s="47" t="str">
        <f aca="false">IF($AD317=0,"",IF($H$3="US",AA317/AB317*37/24/60/60,AA317/AB317/24/60/60))</f>
        <v/>
      </c>
      <c r="AJ317" s="48" t="str">
        <f aca="false">IF(AD317=0,"",IF(AF317=0,"",S317/R317))</f>
        <v/>
      </c>
      <c r="AK317" s="49" t="str">
        <f aca="false">IF(AD317=1,5%,"")</f>
        <v/>
      </c>
      <c r="AL317" s="49" t="str">
        <f aca="false">IF(AD317=1,(100*1.4)/(H317-I317)/100,"")</f>
        <v/>
      </c>
      <c r="AM317" s="49" t="str">
        <f aca="false">IF(AD317=1,IF(G317&gt;0,IF($H$3="US",0.1/AF317,(0.1*37)/AF317),0.1),"")</f>
        <v/>
      </c>
      <c r="AN317" s="49" t="str">
        <f aca="false">IF(AD317=1,SQRT(AK317*AK317+AL317*AL317+AM317*AM317),"")</f>
        <v/>
      </c>
      <c r="AO317" s="55"/>
    </row>
    <row r="318" customFormat="false" ht="19.35" hidden="false" customHeight="false" outlineLevel="0" collapsed="false">
      <c r="A318" s="26"/>
      <c r="B318" s="26"/>
      <c r="C318" s="27"/>
      <c r="D318" s="28"/>
      <c r="E318" s="27"/>
      <c r="F318" s="28"/>
      <c r="G318" s="29" t="str">
        <f aca="false">IF(OR(ISBLANK(C318),ISBLANK(D318),ISBLANK(E318),ISBLANK(F318)),"",(E318+F318)-(C318+D318))</f>
        <v/>
      </c>
      <c r="H318" s="30"/>
      <c r="I318" s="31"/>
      <c r="J318" s="32" t="n">
        <f aca="false">IF(N318="SST",0.314473,IF(N318="SLT",0.031243,IF(N318="LST",0.124228,IF(N318="LLT",0.010189,IF(N318="LST-OO",0.074671,IF(N318="LLT-OO",0.011965,IF(N318="LMT-OO",0.013497,IF(N318="HST",7.2954,IF(N318="HLT",0.60795)))))))))</f>
        <v>0</v>
      </c>
      <c r="K318" s="32" t="n">
        <f aca="false">IF(N318="SST",0.260619,IF(N318="SLT",0.02188,IF(N318="LST",0.040676,IF(N318="LLT",0.003372,IF(N318="LST-OO",0.037557,IF(N318="LLT-OO",0.002079,IF(N318="LMT-OO",0.012499,IF(N318="HST",0.004293,IF(N318="HLT",0.0003578)))))))))</f>
        <v>0</v>
      </c>
      <c r="L318" s="29" t="n">
        <f aca="false">IF(N318="SST",0.087,IF(N318="SLT",0.087,IF(N318="LST",0.12,IF(N318="LLT",0.12,IF(N318="LST-OO",0.12,IF(N318="LLT-OO",0.12,IF(N318="LMT-OO",0.12,IF(N318="HST",0.07,IF(N318="HLT",0.07)))))))))</f>
        <v>0</v>
      </c>
      <c r="M318" s="33" t="str">
        <f aca="false">IF(ISBLANK(N318),"",IF(N318="HST",J318+K318*((I318+H318)/2),IF(N318="HLT",J318+K318*((I318+H318)/2),J318+K318*LN((I318+H318)/2))))</f>
        <v/>
      </c>
      <c r="N318" s="31"/>
      <c r="O318" s="31"/>
      <c r="P318" s="34" t="n">
        <f aca="false">IF($H$3="US",IF(LEFT(N318,1)="S",IF(O318&lt;=4000,1,IF(O318&gt;4000,0.79+(6*O318/100000))),IF(LEFT(N318,1)="L",IF(O318&lt;=200,1,IF(O318&gt;200,1.005+(4.5526*O318/100000))),IF(LEFT(N318,1)="H",1))),IF($H$3="SI",IF(LEFT(N318,1)="S",IF(O318&lt;=1219.51,1,IF(O318&gt;1219.51,0.79+(6*(O318*3.28)/100000))),IF(LEFT(N318,1)="L",IF(O318&lt;=60.98,1,IF(O318&gt;60.98,1.005+(4.5526*(O318*3.28)/100000))),IF(LEFT(N318,1)="H",1)))))</f>
        <v>0</v>
      </c>
      <c r="Q318" s="35"/>
      <c r="R318" s="36" t="str">
        <f aca="false">IF(AF318&lt;0,0,IF($AD318=0,"Review",IF($H$3="US",(($H318-$I318-0.066667*($G318))/($G318*$M318)-($L318*$Q318))*$P318,(($H318-$I318-0.066667*($G318))/($G318*$M318)-($L318/8.696*$Q318))*$P318*37)))</f>
        <v>Review</v>
      </c>
      <c r="S318" s="37" t="str">
        <f aca="false">IF(R318="Review","",IF(R318=0,"",(SQRT(SUMSQ((5),(100*1.4/(H318-I318)),(100*IF($E$3="US",0.1,0.1*37)/R318)))/100)*R318))</f>
        <v/>
      </c>
      <c r="T318" s="38" t="str">
        <f aca="false">IF(R318="Review","",IF(R318=0,"",S318/R318))</f>
        <v/>
      </c>
      <c r="U318" s="39" t="n">
        <v>0.1814</v>
      </c>
      <c r="V318" s="40" t="n">
        <v>0.00096</v>
      </c>
      <c r="W318" s="41" t="e">
        <f aca="false">U318*G318</f>
        <v>#VALUE!</v>
      </c>
      <c r="X318" s="41" t="e">
        <f aca="false">EXP(-W318)</f>
        <v>#VALUE!</v>
      </c>
      <c r="Y318" s="41" t="e">
        <f aca="false">1-X318</f>
        <v>#VALUE!</v>
      </c>
      <c r="Z318" s="41" t="e">
        <f aca="false">1-(Y318/W318)</f>
        <v>#VALUE!</v>
      </c>
      <c r="AA318" s="41" t="e">
        <f aca="false">(R318*U318*V318)/Z318</f>
        <v>#VALUE!</v>
      </c>
      <c r="AB318" s="40" t="n">
        <v>0.01887</v>
      </c>
      <c r="AC318" s="42" t="s">
        <v>50</v>
      </c>
      <c r="AD318" s="43" t="b">
        <f aca="false">AND(NOT(ISBLANK(D318)),NOT(ISBLANK(F318)),NOT(ISBLANK(H318)),NOT(ISBLANK(I318)),NOT(ISBLANK(O318)),NOT(ISBLANK(Q318)),Q318&gt;=0,O318&gt;=0,H318&gt;=0,I318&gt;=0,G318&gt;0)</f>
        <v>0</v>
      </c>
      <c r="AE318" s="42" t="s">
        <v>51</v>
      </c>
      <c r="AF318" s="44" t="str">
        <f aca="false">IF($AD318=0,"Review",IF($H$3="US",(($H318-$I318-0.066667*($G318))/($G318*$M318)-($L318*$Q318))*$P318,(($H318-$I318-0.066667*($G318))/($G318*$M318)-($L318/8.696*$Q318))*$P318*37))</f>
        <v>Review</v>
      </c>
      <c r="AG318" s="45" t="str">
        <f aca="false">IF($AD318=0,"Review",IF($H$3="US",AA318/AB318*0.105*37,AA318/AB318))</f>
        <v>Review</v>
      </c>
      <c r="AH318" s="46" t="str">
        <f aca="false">IF($AD318=0,"",IF($H$3="US",AG318/60/60,AG318/24/60/60))</f>
        <v/>
      </c>
      <c r="AI318" s="47" t="str">
        <f aca="false">IF($AD318=0,"",IF($H$3="US",AA318/AB318*37/24/60/60,AA318/AB318/24/60/60))</f>
        <v/>
      </c>
      <c r="AJ318" s="48" t="str">
        <f aca="false">IF(AD318=0,"",IF(AF318=0,"",S318/R318))</f>
        <v/>
      </c>
      <c r="AK318" s="49" t="str">
        <f aca="false">IF(AD318=1,5%,"")</f>
        <v/>
      </c>
      <c r="AL318" s="49" t="str">
        <f aca="false">IF(AD318=1,(100*1.4)/(H318-I318)/100,"")</f>
        <v/>
      </c>
      <c r="AM318" s="49" t="str">
        <f aca="false">IF(AD318=1,IF(G318&gt;0,IF($H$3="US",0.1/AF318,(0.1*37)/AF318),0.1),"")</f>
        <v/>
      </c>
      <c r="AN318" s="49" t="str">
        <f aca="false">IF(AD318=1,SQRT(AK318*AK318+AL318*AL318+AM318*AM318),"")</f>
        <v/>
      </c>
      <c r="AO318" s="55"/>
    </row>
    <row r="319" customFormat="false" ht="19.35" hidden="false" customHeight="false" outlineLevel="0" collapsed="false">
      <c r="A319" s="26"/>
      <c r="B319" s="26"/>
      <c r="C319" s="27"/>
      <c r="D319" s="28"/>
      <c r="E319" s="27"/>
      <c r="F319" s="28"/>
      <c r="G319" s="29" t="str">
        <f aca="false">IF(OR(ISBLANK(C319),ISBLANK(D319),ISBLANK(E319),ISBLANK(F319)),"",(E319+F319)-(C319+D319))</f>
        <v/>
      </c>
      <c r="H319" s="30"/>
      <c r="I319" s="31"/>
      <c r="J319" s="32" t="n">
        <f aca="false">IF(N319="SST",0.314473,IF(N319="SLT",0.031243,IF(N319="LST",0.124228,IF(N319="LLT",0.010189,IF(N319="LST-OO",0.074671,IF(N319="LLT-OO",0.011965,IF(N319="LMT-OO",0.013497,IF(N319="HST",7.2954,IF(N319="HLT",0.60795)))))))))</f>
        <v>0</v>
      </c>
      <c r="K319" s="32" t="n">
        <f aca="false">IF(N319="SST",0.260619,IF(N319="SLT",0.02188,IF(N319="LST",0.040676,IF(N319="LLT",0.003372,IF(N319="LST-OO",0.037557,IF(N319="LLT-OO",0.002079,IF(N319="LMT-OO",0.012499,IF(N319="HST",0.004293,IF(N319="HLT",0.0003578)))))))))</f>
        <v>0</v>
      </c>
      <c r="L319" s="29" t="n">
        <f aca="false">IF(N319="SST",0.087,IF(N319="SLT",0.087,IF(N319="LST",0.12,IF(N319="LLT",0.12,IF(N319="LST-OO",0.12,IF(N319="LLT-OO",0.12,IF(N319="LMT-OO",0.12,IF(N319="HST",0.07,IF(N319="HLT",0.07)))))))))</f>
        <v>0</v>
      </c>
      <c r="M319" s="33" t="str">
        <f aca="false">IF(ISBLANK(N319),"",IF(N319="HST",J319+K319*((I319+H319)/2),IF(N319="HLT",J319+K319*((I319+H319)/2),J319+K319*LN((I319+H319)/2))))</f>
        <v/>
      </c>
      <c r="N319" s="31"/>
      <c r="O319" s="31"/>
      <c r="P319" s="34" t="n">
        <f aca="false">IF($H$3="US",IF(LEFT(N319,1)="S",IF(O319&lt;=4000,1,IF(O319&gt;4000,0.79+(6*O319/100000))),IF(LEFT(N319,1)="L",IF(O319&lt;=200,1,IF(O319&gt;200,1.005+(4.5526*O319/100000))),IF(LEFT(N319,1)="H",1))),IF($H$3="SI",IF(LEFT(N319,1)="S",IF(O319&lt;=1219.51,1,IF(O319&gt;1219.51,0.79+(6*(O319*3.28)/100000))),IF(LEFT(N319,1)="L",IF(O319&lt;=60.98,1,IF(O319&gt;60.98,1.005+(4.5526*(O319*3.28)/100000))),IF(LEFT(N319,1)="H",1)))))</f>
        <v>0</v>
      </c>
      <c r="Q319" s="35"/>
      <c r="R319" s="36" t="str">
        <f aca="false">IF(AF319&lt;0,0,IF($AD319=0,"Review",IF($H$3="US",(($H319-$I319-0.066667*($G319))/($G319*$M319)-($L319*$Q319))*$P319,(($H319-$I319-0.066667*($G319))/($G319*$M319)-($L319/8.696*$Q319))*$P319*37)))</f>
        <v>Review</v>
      </c>
      <c r="S319" s="37" t="str">
        <f aca="false">IF(R319="Review","",IF(R319=0,"",(SQRT(SUMSQ((5),(100*1.4/(H319-I319)),(100*IF($E$3="US",0.1,0.1*37)/R319)))/100)*R319))</f>
        <v/>
      </c>
      <c r="T319" s="38" t="str">
        <f aca="false">IF(R319="Review","",IF(R319=0,"",S319/R319))</f>
        <v/>
      </c>
      <c r="U319" s="39" t="n">
        <v>0.1814</v>
      </c>
      <c r="V319" s="40" t="n">
        <v>0.00096</v>
      </c>
      <c r="W319" s="41" t="e">
        <f aca="false">U319*G319</f>
        <v>#VALUE!</v>
      </c>
      <c r="X319" s="41" t="e">
        <f aca="false">EXP(-W319)</f>
        <v>#VALUE!</v>
      </c>
      <c r="Y319" s="41" t="e">
        <f aca="false">1-X319</f>
        <v>#VALUE!</v>
      </c>
      <c r="Z319" s="41" t="e">
        <f aca="false">1-(Y319/W319)</f>
        <v>#VALUE!</v>
      </c>
      <c r="AA319" s="41" t="e">
        <f aca="false">(R319*U319*V319)/Z319</f>
        <v>#VALUE!</v>
      </c>
      <c r="AB319" s="40" t="n">
        <v>0.01887</v>
      </c>
      <c r="AC319" s="42" t="s">
        <v>50</v>
      </c>
      <c r="AD319" s="43" t="b">
        <f aca="false">AND(NOT(ISBLANK(D319)),NOT(ISBLANK(F319)),NOT(ISBLANK(H319)),NOT(ISBLANK(I319)),NOT(ISBLANK(O319)),NOT(ISBLANK(Q319)),Q319&gt;=0,O319&gt;=0,H319&gt;=0,I319&gt;=0,G319&gt;0)</f>
        <v>0</v>
      </c>
      <c r="AE319" s="42" t="s">
        <v>51</v>
      </c>
      <c r="AF319" s="44" t="str">
        <f aca="false">IF($AD319=0,"Review",IF($H$3="US",(($H319-$I319-0.066667*($G319))/($G319*$M319)-($L319*$Q319))*$P319,(($H319-$I319-0.066667*($G319))/($G319*$M319)-($L319/8.696*$Q319))*$P319*37))</f>
        <v>Review</v>
      </c>
      <c r="AG319" s="45" t="str">
        <f aca="false">IF($AD319=0,"Review",IF($H$3="US",AA319/AB319*0.105*37,AA319/AB319))</f>
        <v>Review</v>
      </c>
      <c r="AH319" s="46" t="str">
        <f aca="false">IF($AD319=0,"",IF($H$3="US",AG319/60/60,AG319/24/60/60))</f>
        <v/>
      </c>
      <c r="AI319" s="47" t="str">
        <f aca="false">IF($AD319=0,"",IF($H$3="US",AA319/AB319*37/24/60/60,AA319/AB319/24/60/60))</f>
        <v/>
      </c>
      <c r="AJ319" s="48" t="str">
        <f aca="false">IF(AD319=0,"",IF(AF319=0,"",S319/R319))</f>
        <v/>
      </c>
      <c r="AK319" s="49" t="str">
        <f aca="false">IF(AD319=1,5%,"")</f>
        <v/>
      </c>
      <c r="AL319" s="49" t="str">
        <f aca="false">IF(AD319=1,(100*1.4)/(H319-I319)/100,"")</f>
        <v/>
      </c>
      <c r="AM319" s="49" t="str">
        <f aca="false">IF(AD319=1,IF(G319&gt;0,IF($H$3="US",0.1/AF319,(0.1*37)/AF319),0.1),"")</f>
        <v/>
      </c>
      <c r="AN319" s="49" t="str">
        <f aca="false">IF(AD319=1,SQRT(AK319*AK319+AL319*AL319+AM319*AM319),"")</f>
        <v/>
      </c>
      <c r="AO319" s="55"/>
    </row>
    <row r="320" customFormat="false" ht="19.35" hidden="false" customHeight="false" outlineLevel="0" collapsed="false">
      <c r="A320" s="26"/>
      <c r="B320" s="26"/>
      <c r="C320" s="27"/>
      <c r="D320" s="28"/>
      <c r="E320" s="27"/>
      <c r="F320" s="28"/>
      <c r="G320" s="29" t="str">
        <f aca="false">IF(OR(ISBLANK(C320),ISBLANK(D320),ISBLANK(E320),ISBLANK(F320)),"",(E320+F320)-(C320+D320))</f>
        <v/>
      </c>
      <c r="H320" s="30"/>
      <c r="I320" s="31"/>
      <c r="J320" s="32" t="n">
        <f aca="false">IF(N320="SST",0.314473,IF(N320="SLT",0.031243,IF(N320="LST",0.124228,IF(N320="LLT",0.010189,IF(N320="LST-OO",0.074671,IF(N320="LLT-OO",0.011965,IF(N320="LMT-OO",0.013497,IF(N320="HST",7.2954,IF(N320="HLT",0.60795)))))))))</f>
        <v>0</v>
      </c>
      <c r="K320" s="32" t="n">
        <f aca="false">IF(N320="SST",0.260619,IF(N320="SLT",0.02188,IF(N320="LST",0.040676,IF(N320="LLT",0.003372,IF(N320="LST-OO",0.037557,IF(N320="LLT-OO",0.002079,IF(N320="LMT-OO",0.012499,IF(N320="HST",0.004293,IF(N320="HLT",0.0003578)))))))))</f>
        <v>0</v>
      </c>
      <c r="L320" s="29" t="n">
        <f aca="false">IF(N320="SST",0.087,IF(N320="SLT",0.087,IF(N320="LST",0.12,IF(N320="LLT",0.12,IF(N320="LST-OO",0.12,IF(N320="LLT-OO",0.12,IF(N320="LMT-OO",0.12,IF(N320="HST",0.07,IF(N320="HLT",0.07)))))))))</f>
        <v>0</v>
      </c>
      <c r="M320" s="33" t="str">
        <f aca="false">IF(ISBLANK(N320),"",IF(N320="HST",J320+K320*((I320+H320)/2),IF(N320="HLT",J320+K320*((I320+H320)/2),J320+K320*LN((I320+H320)/2))))</f>
        <v/>
      </c>
      <c r="N320" s="31"/>
      <c r="O320" s="31"/>
      <c r="P320" s="34" t="n">
        <f aca="false">IF($H$3="US",IF(LEFT(N320,1)="S",IF(O320&lt;=4000,1,IF(O320&gt;4000,0.79+(6*O320/100000))),IF(LEFT(N320,1)="L",IF(O320&lt;=200,1,IF(O320&gt;200,1.005+(4.5526*O320/100000))),IF(LEFT(N320,1)="H",1))),IF($H$3="SI",IF(LEFT(N320,1)="S",IF(O320&lt;=1219.51,1,IF(O320&gt;1219.51,0.79+(6*(O320*3.28)/100000))),IF(LEFT(N320,1)="L",IF(O320&lt;=60.98,1,IF(O320&gt;60.98,1.005+(4.5526*(O320*3.28)/100000))),IF(LEFT(N320,1)="H",1)))))</f>
        <v>0</v>
      </c>
      <c r="Q320" s="35"/>
      <c r="R320" s="36" t="str">
        <f aca="false">IF(AF320&lt;0,0,IF($AD320=0,"Review",IF($H$3="US",(($H320-$I320-0.066667*($G320))/($G320*$M320)-($L320*$Q320))*$P320,(($H320-$I320-0.066667*($G320))/($G320*$M320)-($L320/8.696*$Q320))*$P320*37)))</f>
        <v>Review</v>
      </c>
      <c r="S320" s="37" t="str">
        <f aca="false">IF(R320="Review","",IF(R320=0,"",(SQRT(SUMSQ((5),(100*1.4/(H320-I320)),(100*IF($E$3="US",0.1,0.1*37)/R320)))/100)*R320))</f>
        <v/>
      </c>
      <c r="T320" s="38" t="str">
        <f aca="false">IF(R320="Review","",IF(R320=0,"",S320/R320))</f>
        <v/>
      </c>
      <c r="U320" s="39" t="n">
        <v>0.1814</v>
      </c>
      <c r="V320" s="40" t="n">
        <v>0.00096</v>
      </c>
      <c r="W320" s="41" t="e">
        <f aca="false">U320*G320</f>
        <v>#VALUE!</v>
      </c>
      <c r="X320" s="41" t="e">
        <f aca="false">EXP(-W320)</f>
        <v>#VALUE!</v>
      </c>
      <c r="Y320" s="41" t="e">
        <f aca="false">1-X320</f>
        <v>#VALUE!</v>
      </c>
      <c r="Z320" s="41" t="e">
        <f aca="false">1-(Y320/W320)</f>
        <v>#VALUE!</v>
      </c>
      <c r="AA320" s="41" t="e">
        <f aca="false">(R320*U320*V320)/Z320</f>
        <v>#VALUE!</v>
      </c>
      <c r="AB320" s="40" t="n">
        <v>0.01887</v>
      </c>
      <c r="AC320" s="42" t="s">
        <v>50</v>
      </c>
      <c r="AD320" s="43" t="b">
        <f aca="false">AND(NOT(ISBLANK(D320)),NOT(ISBLANK(F320)),NOT(ISBLANK(H320)),NOT(ISBLANK(I320)),NOT(ISBLANK(O320)),NOT(ISBLANK(Q320)),Q320&gt;=0,O320&gt;=0,H320&gt;=0,I320&gt;=0,G320&gt;0)</f>
        <v>0</v>
      </c>
      <c r="AE320" s="42" t="s">
        <v>51</v>
      </c>
      <c r="AF320" s="44" t="str">
        <f aca="false">IF($AD320=0,"Review",IF($H$3="US",(($H320-$I320-0.066667*($G320))/($G320*$M320)-($L320*$Q320))*$P320,(($H320-$I320-0.066667*($G320))/($G320*$M320)-($L320/8.696*$Q320))*$P320*37))</f>
        <v>Review</v>
      </c>
      <c r="AG320" s="45" t="str">
        <f aca="false">IF($AD320=0,"Review",IF($H$3="US",AA320/AB320*0.105*37,AA320/AB320))</f>
        <v>Review</v>
      </c>
      <c r="AH320" s="46" t="str">
        <f aca="false">IF($AD320=0,"",IF($H$3="US",AG320/60/60,AG320/24/60/60))</f>
        <v/>
      </c>
      <c r="AI320" s="47" t="str">
        <f aca="false">IF($AD320=0,"",IF($H$3="US",AA320/AB320*37/24/60/60,AA320/AB320/24/60/60))</f>
        <v/>
      </c>
      <c r="AJ320" s="48" t="str">
        <f aca="false">IF(AD320=0,"",IF(AF320=0,"",S320/R320))</f>
        <v/>
      </c>
      <c r="AK320" s="49" t="str">
        <f aca="false">IF(AD320=1,5%,"")</f>
        <v/>
      </c>
      <c r="AL320" s="49" t="str">
        <f aca="false">IF(AD320=1,(100*1.4)/(H320-I320)/100,"")</f>
        <v/>
      </c>
      <c r="AM320" s="49" t="str">
        <f aca="false">IF(AD320=1,IF(G320&gt;0,IF($H$3="US",0.1/AF320,(0.1*37)/AF320),0.1),"")</f>
        <v/>
      </c>
      <c r="AN320" s="49" t="str">
        <f aca="false">IF(AD320=1,SQRT(AK320*AK320+AL320*AL320+AM320*AM320),"")</f>
        <v/>
      </c>
      <c r="AO320" s="55"/>
    </row>
    <row r="321" customFormat="false" ht="19.35" hidden="false" customHeight="false" outlineLevel="0" collapsed="false">
      <c r="A321" s="26"/>
      <c r="B321" s="26"/>
      <c r="C321" s="27"/>
      <c r="D321" s="28"/>
      <c r="E321" s="27"/>
      <c r="F321" s="28"/>
      <c r="G321" s="29" t="str">
        <f aca="false">IF(OR(ISBLANK(C321),ISBLANK(D321),ISBLANK(E321),ISBLANK(F321)),"",(E321+F321)-(C321+D321))</f>
        <v/>
      </c>
      <c r="H321" s="30"/>
      <c r="I321" s="31"/>
      <c r="J321" s="32" t="n">
        <f aca="false">IF(N321="SST",0.314473,IF(N321="SLT",0.031243,IF(N321="LST",0.124228,IF(N321="LLT",0.010189,IF(N321="LST-OO",0.074671,IF(N321="LLT-OO",0.011965,IF(N321="LMT-OO",0.013497,IF(N321="HST",7.2954,IF(N321="HLT",0.60795)))))))))</f>
        <v>0</v>
      </c>
      <c r="K321" s="32" t="n">
        <f aca="false">IF(N321="SST",0.260619,IF(N321="SLT",0.02188,IF(N321="LST",0.040676,IF(N321="LLT",0.003372,IF(N321="LST-OO",0.037557,IF(N321="LLT-OO",0.002079,IF(N321="LMT-OO",0.012499,IF(N321="HST",0.004293,IF(N321="HLT",0.0003578)))))))))</f>
        <v>0</v>
      </c>
      <c r="L321" s="29" t="n">
        <f aca="false">IF(N321="SST",0.087,IF(N321="SLT",0.087,IF(N321="LST",0.12,IF(N321="LLT",0.12,IF(N321="LST-OO",0.12,IF(N321="LLT-OO",0.12,IF(N321="LMT-OO",0.12,IF(N321="HST",0.07,IF(N321="HLT",0.07)))))))))</f>
        <v>0</v>
      </c>
      <c r="M321" s="33" t="str">
        <f aca="false">IF(ISBLANK(N321),"",IF(N321="HST",J321+K321*((I321+H321)/2),IF(N321="HLT",J321+K321*((I321+H321)/2),J321+K321*LN((I321+H321)/2))))</f>
        <v/>
      </c>
      <c r="N321" s="31"/>
      <c r="O321" s="31"/>
      <c r="P321" s="34" t="n">
        <f aca="false">IF($H$3="US",IF(LEFT(N321,1)="S",IF(O321&lt;=4000,1,IF(O321&gt;4000,0.79+(6*O321/100000))),IF(LEFT(N321,1)="L",IF(O321&lt;=200,1,IF(O321&gt;200,1.005+(4.5526*O321/100000))),IF(LEFT(N321,1)="H",1))),IF($H$3="SI",IF(LEFT(N321,1)="S",IF(O321&lt;=1219.51,1,IF(O321&gt;1219.51,0.79+(6*(O321*3.28)/100000))),IF(LEFT(N321,1)="L",IF(O321&lt;=60.98,1,IF(O321&gt;60.98,1.005+(4.5526*(O321*3.28)/100000))),IF(LEFT(N321,1)="H",1)))))</f>
        <v>0</v>
      </c>
      <c r="Q321" s="35"/>
      <c r="R321" s="36" t="str">
        <f aca="false">IF(AF321&lt;0,0,IF($AD321=0,"Review",IF($H$3="US",(($H321-$I321-0.066667*($G321))/($G321*$M321)-($L321*$Q321))*$P321,(($H321-$I321-0.066667*($G321))/($G321*$M321)-($L321/8.696*$Q321))*$P321*37)))</f>
        <v>Review</v>
      </c>
      <c r="S321" s="37" t="str">
        <f aca="false">IF(R321="Review","",IF(R321=0,"",(SQRT(SUMSQ((5),(100*1.4/(H321-I321)),(100*IF($E$3="US",0.1,0.1*37)/R321)))/100)*R321))</f>
        <v/>
      </c>
      <c r="T321" s="38" t="str">
        <f aca="false">IF(R321="Review","",IF(R321=0,"",S321/R321))</f>
        <v/>
      </c>
      <c r="U321" s="39" t="n">
        <v>0.1814</v>
      </c>
      <c r="V321" s="40" t="n">
        <v>0.00096</v>
      </c>
      <c r="W321" s="41" t="e">
        <f aca="false">U321*G321</f>
        <v>#VALUE!</v>
      </c>
      <c r="X321" s="41" t="e">
        <f aca="false">EXP(-W321)</f>
        <v>#VALUE!</v>
      </c>
      <c r="Y321" s="41" t="e">
        <f aca="false">1-X321</f>
        <v>#VALUE!</v>
      </c>
      <c r="Z321" s="41" t="e">
        <f aca="false">1-(Y321/W321)</f>
        <v>#VALUE!</v>
      </c>
      <c r="AA321" s="41" t="e">
        <f aca="false">(R321*U321*V321)/Z321</f>
        <v>#VALUE!</v>
      </c>
      <c r="AB321" s="40" t="n">
        <v>0.01887</v>
      </c>
      <c r="AC321" s="42" t="s">
        <v>50</v>
      </c>
      <c r="AD321" s="43" t="b">
        <f aca="false">AND(NOT(ISBLANK(D321)),NOT(ISBLANK(F321)),NOT(ISBLANK(H321)),NOT(ISBLANK(I321)),NOT(ISBLANK(O321)),NOT(ISBLANK(Q321)),Q321&gt;=0,O321&gt;=0,H321&gt;=0,I321&gt;=0,G321&gt;0)</f>
        <v>0</v>
      </c>
      <c r="AE321" s="42" t="s">
        <v>51</v>
      </c>
      <c r="AF321" s="44" t="str">
        <f aca="false">IF($AD321=0,"Review",IF($H$3="US",(($H321-$I321-0.066667*($G321))/($G321*$M321)-($L321*$Q321))*$P321,(($H321-$I321-0.066667*($G321))/($G321*$M321)-($L321/8.696*$Q321))*$P321*37))</f>
        <v>Review</v>
      </c>
      <c r="AG321" s="45" t="str">
        <f aca="false">IF($AD321=0,"Review",IF($H$3="US",AA321/AB321*0.105*37,AA321/AB321))</f>
        <v>Review</v>
      </c>
      <c r="AH321" s="46" t="str">
        <f aca="false">IF($AD321=0,"",IF($H$3="US",AG321/60/60,AG321/24/60/60))</f>
        <v/>
      </c>
      <c r="AI321" s="47" t="str">
        <f aca="false">IF($AD321=0,"",IF($H$3="US",AA321/AB321*37/24/60/60,AA321/AB321/24/60/60))</f>
        <v/>
      </c>
      <c r="AJ321" s="48" t="str">
        <f aca="false">IF(AD321=0,"",IF(AF321=0,"",S321/R321))</f>
        <v/>
      </c>
      <c r="AK321" s="49" t="str">
        <f aca="false">IF(AD321=1,5%,"")</f>
        <v/>
      </c>
      <c r="AL321" s="49" t="str">
        <f aca="false">IF(AD321=1,(100*1.4)/(H321-I321)/100,"")</f>
        <v/>
      </c>
      <c r="AM321" s="49" t="str">
        <f aca="false">IF(AD321=1,IF(G321&gt;0,IF($H$3="US",0.1/AF321,(0.1*37)/AF321),0.1),"")</f>
        <v/>
      </c>
      <c r="AN321" s="49" t="str">
        <f aca="false">IF(AD321=1,SQRT(AK321*AK321+AL321*AL321+AM321*AM321),"")</f>
        <v/>
      </c>
      <c r="AO321" s="55"/>
    </row>
    <row r="322" customFormat="false" ht="19.35" hidden="false" customHeight="false" outlineLevel="0" collapsed="false">
      <c r="A322" s="26"/>
      <c r="B322" s="26"/>
      <c r="C322" s="27"/>
      <c r="D322" s="28"/>
      <c r="E322" s="27"/>
      <c r="F322" s="28"/>
      <c r="G322" s="29" t="str">
        <f aca="false">IF(OR(ISBLANK(C322),ISBLANK(D322),ISBLANK(E322),ISBLANK(F322)),"",(E322+F322)-(C322+D322))</f>
        <v/>
      </c>
      <c r="H322" s="30"/>
      <c r="I322" s="31"/>
      <c r="J322" s="32" t="n">
        <f aca="false">IF(N322="SST",0.314473,IF(N322="SLT",0.031243,IF(N322="LST",0.124228,IF(N322="LLT",0.010189,IF(N322="LST-OO",0.074671,IF(N322="LLT-OO",0.011965,IF(N322="LMT-OO",0.013497,IF(N322="HST",7.2954,IF(N322="HLT",0.60795)))))))))</f>
        <v>0</v>
      </c>
      <c r="K322" s="32" t="n">
        <f aca="false">IF(N322="SST",0.260619,IF(N322="SLT",0.02188,IF(N322="LST",0.040676,IF(N322="LLT",0.003372,IF(N322="LST-OO",0.037557,IF(N322="LLT-OO",0.002079,IF(N322="LMT-OO",0.012499,IF(N322="HST",0.004293,IF(N322="HLT",0.0003578)))))))))</f>
        <v>0</v>
      </c>
      <c r="L322" s="29" t="n">
        <f aca="false">IF(N322="SST",0.087,IF(N322="SLT",0.087,IF(N322="LST",0.12,IF(N322="LLT",0.12,IF(N322="LST-OO",0.12,IF(N322="LLT-OO",0.12,IF(N322="LMT-OO",0.12,IF(N322="HST",0.07,IF(N322="HLT",0.07)))))))))</f>
        <v>0</v>
      </c>
      <c r="M322" s="33" t="str">
        <f aca="false">IF(ISBLANK(N322),"",IF(N322="HST",J322+K322*((I322+H322)/2),IF(N322="HLT",J322+K322*((I322+H322)/2),J322+K322*LN((I322+H322)/2))))</f>
        <v/>
      </c>
      <c r="N322" s="31"/>
      <c r="O322" s="31"/>
      <c r="P322" s="34" t="n">
        <f aca="false">IF($H$3="US",IF(LEFT(N322,1)="S",IF(O322&lt;=4000,1,IF(O322&gt;4000,0.79+(6*O322/100000))),IF(LEFT(N322,1)="L",IF(O322&lt;=200,1,IF(O322&gt;200,1.005+(4.5526*O322/100000))),IF(LEFT(N322,1)="H",1))),IF($H$3="SI",IF(LEFT(N322,1)="S",IF(O322&lt;=1219.51,1,IF(O322&gt;1219.51,0.79+(6*(O322*3.28)/100000))),IF(LEFT(N322,1)="L",IF(O322&lt;=60.98,1,IF(O322&gt;60.98,1.005+(4.5526*(O322*3.28)/100000))),IF(LEFT(N322,1)="H",1)))))</f>
        <v>0</v>
      </c>
      <c r="Q322" s="35"/>
      <c r="R322" s="36" t="str">
        <f aca="false">IF(AF322&lt;0,0,IF($AD322=0,"Review",IF($H$3="US",(($H322-$I322-0.066667*($G322))/($G322*$M322)-($L322*$Q322))*$P322,(($H322-$I322-0.066667*($G322))/($G322*$M322)-($L322/8.696*$Q322))*$P322*37)))</f>
        <v>Review</v>
      </c>
      <c r="S322" s="37" t="str">
        <f aca="false">IF(R322="Review","",IF(R322=0,"",(SQRT(SUMSQ((5),(100*1.4/(H322-I322)),(100*IF($E$3="US",0.1,0.1*37)/R322)))/100)*R322))</f>
        <v/>
      </c>
      <c r="T322" s="38" t="str">
        <f aca="false">IF(R322="Review","",IF(R322=0,"",S322/R322))</f>
        <v/>
      </c>
      <c r="U322" s="39" t="n">
        <v>0.1814</v>
      </c>
      <c r="V322" s="40" t="n">
        <v>0.00096</v>
      </c>
      <c r="W322" s="41" t="e">
        <f aca="false">U322*G322</f>
        <v>#VALUE!</v>
      </c>
      <c r="X322" s="41" t="e">
        <f aca="false">EXP(-W322)</f>
        <v>#VALUE!</v>
      </c>
      <c r="Y322" s="41" t="e">
        <f aca="false">1-X322</f>
        <v>#VALUE!</v>
      </c>
      <c r="Z322" s="41" t="e">
        <f aca="false">1-(Y322/W322)</f>
        <v>#VALUE!</v>
      </c>
      <c r="AA322" s="41" t="e">
        <f aca="false">(R322*U322*V322)/Z322</f>
        <v>#VALUE!</v>
      </c>
      <c r="AB322" s="40" t="n">
        <v>0.01887</v>
      </c>
      <c r="AC322" s="42" t="s">
        <v>50</v>
      </c>
      <c r="AD322" s="43" t="b">
        <f aca="false">AND(NOT(ISBLANK(D322)),NOT(ISBLANK(F322)),NOT(ISBLANK(H322)),NOT(ISBLANK(I322)),NOT(ISBLANK(O322)),NOT(ISBLANK(Q322)),Q322&gt;=0,O322&gt;=0,H322&gt;=0,I322&gt;=0,G322&gt;0)</f>
        <v>0</v>
      </c>
      <c r="AE322" s="42" t="s">
        <v>51</v>
      </c>
      <c r="AF322" s="44" t="str">
        <f aca="false">IF($AD322=0,"Review",IF($H$3="US",(($H322-$I322-0.066667*($G322))/($G322*$M322)-($L322*$Q322))*$P322,(($H322-$I322-0.066667*($G322))/($G322*$M322)-($L322/8.696*$Q322))*$P322*37))</f>
        <v>Review</v>
      </c>
      <c r="AG322" s="45" t="str">
        <f aca="false">IF($AD322=0,"Review",IF($H$3="US",AA322/AB322*0.105*37,AA322/AB322))</f>
        <v>Review</v>
      </c>
      <c r="AH322" s="46" t="str">
        <f aca="false">IF($AD322=0,"",IF($H$3="US",AG322/60/60,AG322/24/60/60))</f>
        <v/>
      </c>
      <c r="AI322" s="47" t="str">
        <f aca="false">IF($AD322=0,"",IF($H$3="US",AA322/AB322*37/24/60/60,AA322/AB322/24/60/60))</f>
        <v/>
      </c>
      <c r="AJ322" s="48" t="str">
        <f aca="false">IF(AD322=0,"",IF(AF322=0,"",S322/R322))</f>
        <v/>
      </c>
      <c r="AK322" s="49" t="str">
        <f aca="false">IF(AD322=1,5%,"")</f>
        <v/>
      </c>
      <c r="AL322" s="49" t="str">
        <f aca="false">IF(AD322=1,(100*1.4)/(H322-I322)/100,"")</f>
        <v/>
      </c>
      <c r="AM322" s="49" t="str">
        <f aca="false">IF(AD322=1,IF(G322&gt;0,IF($H$3="US",0.1/AF322,(0.1*37)/AF322),0.1),"")</f>
        <v/>
      </c>
      <c r="AN322" s="49" t="str">
        <f aca="false">IF(AD322=1,SQRT(AK322*AK322+AL322*AL322+AM322*AM322),"")</f>
        <v/>
      </c>
      <c r="AO322" s="55"/>
    </row>
    <row r="323" customFormat="false" ht="19.35" hidden="false" customHeight="false" outlineLevel="0" collapsed="false">
      <c r="A323" s="26"/>
      <c r="B323" s="26"/>
      <c r="C323" s="27"/>
      <c r="D323" s="28"/>
      <c r="E323" s="27"/>
      <c r="F323" s="28"/>
      <c r="G323" s="29" t="str">
        <f aca="false">IF(OR(ISBLANK(C323),ISBLANK(D323),ISBLANK(E323),ISBLANK(F323)),"",(E323+F323)-(C323+D323))</f>
        <v/>
      </c>
      <c r="H323" s="30"/>
      <c r="I323" s="31"/>
      <c r="J323" s="32" t="n">
        <f aca="false">IF(N323="SST",0.314473,IF(N323="SLT",0.031243,IF(N323="LST",0.124228,IF(N323="LLT",0.010189,IF(N323="LST-OO",0.074671,IF(N323="LLT-OO",0.011965,IF(N323="LMT-OO",0.013497,IF(N323="HST",7.2954,IF(N323="HLT",0.60795)))))))))</f>
        <v>0</v>
      </c>
      <c r="K323" s="32" t="n">
        <f aca="false">IF(N323="SST",0.260619,IF(N323="SLT",0.02188,IF(N323="LST",0.040676,IF(N323="LLT",0.003372,IF(N323="LST-OO",0.037557,IF(N323="LLT-OO",0.002079,IF(N323="LMT-OO",0.012499,IF(N323="HST",0.004293,IF(N323="HLT",0.0003578)))))))))</f>
        <v>0</v>
      </c>
      <c r="L323" s="29" t="n">
        <f aca="false">IF(N323="SST",0.087,IF(N323="SLT",0.087,IF(N323="LST",0.12,IF(N323="LLT",0.12,IF(N323="LST-OO",0.12,IF(N323="LLT-OO",0.12,IF(N323="LMT-OO",0.12,IF(N323="HST",0.07,IF(N323="HLT",0.07)))))))))</f>
        <v>0</v>
      </c>
      <c r="M323" s="33" t="str">
        <f aca="false">IF(ISBLANK(N323),"",IF(N323="HST",J323+K323*((I323+H323)/2),IF(N323="HLT",J323+K323*((I323+H323)/2),J323+K323*LN((I323+H323)/2))))</f>
        <v/>
      </c>
      <c r="N323" s="31"/>
      <c r="O323" s="31"/>
      <c r="P323" s="34" t="n">
        <f aca="false">IF($H$3="US",IF(LEFT(N323,1)="S",IF(O323&lt;=4000,1,IF(O323&gt;4000,0.79+(6*O323/100000))),IF(LEFT(N323,1)="L",IF(O323&lt;=200,1,IF(O323&gt;200,1.005+(4.5526*O323/100000))),IF(LEFT(N323,1)="H",1))),IF($H$3="SI",IF(LEFT(N323,1)="S",IF(O323&lt;=1219.51,1,IF(O323&gt;1219.51,0.79+(6*(O323*3.28)/100000))),IF(LEFT(N323,1)="L",IF(O323&lt;=60.98,1,IF(O323&gt;60.98,1.005+(4.5526*(O323*3.28)/100000))),IF(LEFT(N323,1)="H",1)))))</f>
        <v>0</v>
      </c>
      <c r="Q323" s="35"/>
      <c r="R323" s="36" t="str">
        <f aca="false">IF(AF323&lt;0,0,IF($AD323=0,"Review",IF($H$3="US",(($H323-$I323-0.066667*($G323))/($G323*$M323)-($L323*$Q323))*$P323,(($H323-$I323-0.066667*($G323))/($G323*$M323)-($L323/8.696*$Q323))*$P323*37)))</f>
        <v>Review</v>
      </c>
      <c r="S323" s="37" t="str">
        <f aca="false">IF(R323="Review","",IF(R323=0,"",(SQRT(SUMSQ((5),(100*1.4/(H323-I323)),(100*IF($E$3="US",0.1,0.1*37)/R323)))/100)*R323))</f>
        <v/>
      </c>
      <c r="T323" s="38" t="str">
        <f aca="false">IF(R323="Review","",IF(R323=0,"",S323/R323))</f>
        <v/>
      </c>
      <c r="U323" s="39" t="n">
        <v>0.1814</v>
      </c>
      <c r="V323" s="40" t="n">
        <v>0.00096</v>
      </c>
      <c r="W323" s="41" t="e">
        <f aca="false">U323*G323</f>
        <v>#VALUE!</v>
      </c>
      <c r="X323" s="41" t="e">
        <f aca="false">EXP(-W323)</f>
        <v>#VALUE!</v>
      </c>
      <c r="Y323" s="41" t="e">
        <f aca="false">1-X323</f>
        <v>#VALUE!</v>
      </c>
      <c r="Z323" s="41" t="e">
        <f aca="false">1-(Y323/W323)</f>
        <v>#VALUE!</v>
      </c>
      <c r="AA323" s="41" t="e">
        <f aca="false">(R323*U323*V323)/Z323</f>
        <v>#VALUE!</v>
      </c>
      <c r="AB323" s="40" t="n">
        <v>0.01887</v>
      </c>
      <c r="AC323" s="42" t="s">
        <v>50</v>
      </c>
      <c r="AD323" s="43" t="b">
        <f aca="false">AND(NOT(ISBLANK(D323)),NOT(ISBLANK(F323)),NOT(ISBLANK(H323)),NOT(ISBLANK(I323)),NOT(ISBLANK(O323)),NOT(ISBLANK(Q323)),Q323&gt;=0,O323&gt;=0,H323&gt;=0,I323&gt;=0,G323&gt;0)</f>
        <v>0</v>
      </c>
      <c r="AE323" s="42" t="s">
        <v>51</v>
      </c>
      <c r="AF323" s="44" t="str">
        <f aca="false">IF($AD323=0,"Review",IF($H$3="US",(($H323-$I323-0.066667*($G323))/($G323*$M323)-($L323*$Q323))*$P323,(($H323-$I323-0.066667*($G323))/($G323*$M323)-($L323/8.696*$Q323))*$P323*37))</f>
        <v>Review</v>
      </c>
      <c r="AG323" s="45" t="str">
        <f aca="false">IF($AD323=0,"Review",IF($H$3="US",AA323/AB323*0.105*37,AA323/AB323))</f>
        <v>Review</v>
      </c>
      <c r="AH323" s="46" t="str">
        <f aca="false">IF($AD323=0,"",IF($H$3="US",AG323/60/60,AG323/24/60/60))</f>
        <v/>
      </c>
      <c r="AI323" s="47" t="str">
        <f aca="false">IF($AD323=0,"",IF($H$3="US",AA323/AB323*37/24/60/60,AA323/AB323/24/60/60))</f>
        <v/>
      </c>
      <c r="AJ323" s="48" t="str">
        <f aca="false">IF(AD323=0,"",IF(AF323=0,"",S323/R323))</f>
        <v/>
      </c>
      <c r="AK323" s="49" t="str">
        <f aca="false">IF(AD323=1,5%,"")</f>
        <v/>
      </c>
      <c r="AL323" s="49" t="str">
        <f aca="false">IF(AD323=1,(100*1.4)/(H323-I323)/100,"")</f>
        <v/>
      </c>
      <c r="AM323" s="49" t="str">
        <f aca="false">IF(AD323=1,IF(G323&gt;0,IF($H$3="US",0.1/AF323,(0.1*37)/AF323),0.1),"")</f>
        <v/>
      </c>
      <c r="AN323" s="49" t="str">
        <f aca="false">IF(AD323=1,SQRT(AK323*AK323+AL323*AL323+AM323*AM323),"")</f>
        <v/>
      </c>
      <c r="AO323" s="55"/>
    </row>
    <row r="324" customFormat="false" ht="19.35" hidden="false" customHeight="false" outlineLevel="0" collapsed="false">
      <c r="A324" s="26"/>
      <c r="B324" s="26"/>
      <c r="C324" s="27"/>
      <c r="D324" s="28"/>
      <c r="E324" s="27"/>
      <c r="F324" s="28"/>
      <c r="G324" s="29" t="str">
        <f aca="false">IF(OR(ISBLANK(C324),ISBLANK(D324),ISBLANK(E324),ISBLANK(F324)),"",(E324+F324)-(C324+D324))</f>
        <v/>
      </c>
      <c r="H324" s="30"/>
      <c r="I324" s="31"/>
      <c r="J324" s="32" t="n">
        <f aca="false">IF(N324="SST",0.314473,IF(N324="SLT",0.031243,IF(N324="LST",0.124228,IF(N324="LLT",0.010189,IF(N324="LST-OO",0.074671,IF(N324="LLT-OO",0.011965,IF(N324="LMT-OO",0.013497,IF(N324="HST",7.2954,IF(N324="HLT",0.60795)))))))))</f>
        <v>0</v>
      </c>
      <c r="K324" s="32" t="n">
        <f aca="false">IF(N324="SST",0.260619,IF(N324="SLT",0.02188,IF(N324="LST",0.040676,IF(N324="LLT",0.003372,IF(N324="LST-OO",0.037557,IF(N324="LLT-OO",0.002079,IF(N324="LMT-OO",0.012499,IF(N324="HST",0.004293,IF(N324="HLT",0.0003578)))))))))</f>
        <v>0</v>
      </c>
      <c r="L324" s="29" t="n">
        <f aca="false">IF(N324="SST",0.087,IF(N324="SLT",0.087,IF(N324="LST",0.12,IF(N324="LLT",0.12,IF(N324="LST-OO",0.12,IF(N324="LLT-OO",0.12,IF(N324="LMT-OO",0.12,IF(N324="HST",0.07,IF(N324="HLT",0.07)))))))))</f>
        <v>0</v>
      </c>
      <c r="M324" s="33" t="str">
        <f aca="false">IF(ISBLANK(N324),"",IF(N324="HST",J324+K324*((I324+H324)/2),IF(N324="HLT",J324+K324*((I324+H324)/2),J324+K324*LN((I324+H324)/2))))</f>
        <v/>
      </c>
      <c r="N324" s="31"/>
      <c r="O324" s="31"/>
      <c r="P324" s="34" t="n">
        <f aca="false">IF($H$3="US",IF(LEFT(N324,1)="S",IF(O324&lt;=4000,1,IF(O324&gt;4000,0.79+(6*O324/100000))),IF(LEFT(N324,1)="L",IF(O324&lt;=200,1,IF(O324&gt;200,1.005+(4.5526*O324/100000))),IF(LEFT(N324,1)="H",1))),IF($H$3="SI",IF(LEFT(N324,1)="S",IF(O324&lt;=1219.51,1,IF(O324&gt;1219.51,0.79+(6*(O324*3.28)/100000))),IF(LEFT(N324,1)="L",IF(O324&lt;=60.98,1,IF(O324&gt;60.98,1.005+(4.5526*(O324*3.28)/100000))),IF(LEFT(N324,1)="H",1)))))</f>
        <v>0</v>
      </c>
      <c r="Q324" s="35"/>
      <c r="R324" s="36" t="str">
        <f aca="false">IF(AF324&lt;0,0,IF($AD324=0,"Review",IF($H$3="US",(($H324-$I324-0.066667*($G324))/($G324*$M324)-($L324*$Q324))*$P324,(($H324-$I324-0.066667*($G324))/($G324*$M324)-($L324/8.696*$Q324))*$P324*37)))</f>
        <v>Review</v>
      </c>
      <c r="S324" s="37" t="str">
        <f aca="false">IF(R324="Review","",IF(R324=0,"",(SQRT(SUMSQ((5),(100*1.4/(H324-I324)),(100*IF($E$3="US",0.1,0.1*37)/R324)))/100)*R324))</f>
        <v/>
      </c>
      <c r="T324" s="38" t="str">
        <f aca="false">IF(R324="Review","",IF(R324=0,"",S324/R324))</f>
        <v/>
      </c>
      <c r="U324" s="39" t="n">
        <v>0.1814</v>
      </c>
      <c r="V324" s="40" t="n">
        <v>0.00096</v>
      </c>
      <c r="W324" s="41" t="e">
        <f aca="false">U324*G324</f>
        <v>#VALUE!</v>
      </c>
      <c r="X324" s="41" t="e">
        <f aca="false">EXP(-W324)</f>
        <v>#VALUE!</v>
      </c>
      <c r="Y324" s="41" t="e">
        <f aca="false">1-X324</f>
        <v>#VALUE!</v>
      </c>
      <c r="Z324" s="41" t="e">
        <f aca="false">1-(Y324/W324)</f>
        <v>#VALUE!</v>
      </c>
      <c r="AA324" s="41" t="e">
        <f aca="false">(R324*U324*V324)/Z324</f>
        <v>#VALUE!</v>
      </c>
      <c r="AB324" s="40" t="n">
        <v>0.01887</v>
      </c>
      <c r="AC324" s="42" t="s">
        <v>50</v>
      </c>
      <c r="AD324" s="43" t="b">
        <f aca="false">AND(NOT(ISBLANK(D324)),NOT(ISBLANK(F324)),NOT(ISBLANK(H324)),NOT(ISBLANK(I324)),NOT(ISBLANK(O324)),NOT(ISBLANK(Q324)),Q324&gt;=0,O324&gt;=0,H324&gt;=0,I324&gt;=0,G324&gt;0)</f>
        <v>0</v>
      </c>
      <c r="AE324" s="42" t="s">
        <v>51</v>
      </c>
      <c r="AF324" s="44" t="str">
        <f aca="false">IF($AD324=0,"Review",IF($H$3="US",(($H324-$I324-0.066667*($G324))/($G324*$M324)-($L324*$Q324))*$P324,(($H324-$I324-0.066667*($G324))/($G324*$M324)-($L324/8.696*$Q324))*$P324*37))</f>
        <v>Review</v>
      </c>
      <c r="AG324" s="45" t="str">
        <f aca="false">IF($AD324=0,"Review",IF($H$3="US",AA324/AB324*0.105*37,AA324/AB324))</f>
        <v>Review</v>
      </c>
      <c r="AH324" s="46" t="str">
        <f aca="false">IF($AD324=0,"",IF($H$3="US",AG324/60/60,AG324/24/60/60))</f>
        <v/>
      </c>
      <c r="AI324" s="47" t="str">
        <f aca="false">IF($AD324=0,"",IF($H$3="US",AA324/AB324*37/24/60/60,AA324/AB324/24/60/60))</f>
        <v/>
      </c>
      <c r="AJ324" s="48" t="str">
        <f aca="false">IF(AD324=0,"",IF(AF324=0,"",S324/R324))</f>
        <v/>
      </c>
      <c r="AK324" s="49" t="str">
        <f aca="false">IF(AD324=1,5%,"")</f>
        <v/>
      </c>
      <c r="AL324" s="49" t="str">
        <f aca="false">IF(AD324=1,(100*1.4)/(H324-I324)/100,"")</f>
        <v/>
      </c>
      <c r="AM324" s="49" t="str">
        <f aca="false">IF(AD324=1,IF(G324&gt;0,IF($H$3="US",0.1/AF324,(0.1*37)/AF324),0.1),"")</f>
        <v/>
      </c>
      <c r="AN324" s="49" t="str">
        <f aca="false">IF(AD324=1,SQRT(AK324*AK324+AL324*AL324+AM324*AM324),"")</f>
        <v/>
      </c>
      <c r="AO324" s="55"/>
    </row>
    <row r="325" customFormat="false" ht="19.35" hidden="false" customHeight="false" outlineLevel="0" collapsed="false">
      <c r="A325" s="26"/>
      <c r="B325" s="26"/>
      <c r="C325" s="27"/>
      <c r="D325" s="28"/>
      <c r="E325" s="27"/>
      <c r="F325" s="28"/>
      <c r="G325" s="29" t="str">
        <f aca="false">IF(OR(ISBLANK(C325),ISBLANK(D325),ISBLANK(E325),ISBLANK(F325)),"",(E325+F325)-(C325+D325))</f>
        <v/>
      </c>
      <c r="H325" s="30"/>
      <c r="I325" s="31"/>
      <c r="J325" s="32" t="n">
        <f aca="false">IF(N325="SST",0.314473,IF(N325="SLT",0.031243,IF(N325="LST",0.124228,IF(N325="LLT",0.010189,IF(N325="LST-OO",0.074671,IF(N325="LLT-OO",0.011965,IF(N325="LMT-OO",0.013497,IF(N325="HST",7.2954,IF(N325="HLT",0.60795)))))))))</f>
        <v>0</v>
      </c>
      <c r="K325" s="32" t="n">
        <f aca="false">IF(N325="SST",0.260619,IF(N325="SLT",0.02188,IF(N325="LST",0.040676,IF(N325="LLT",0.003372,IF(N325="LST-OO",0.037557,IF(N325="LLT-OO",0.002079,IF(N325="LMT-OO",0.012499,IF(N325="HST",0.004293,IF(N325="HLT",0.0003578)))))))))</f>
        <v>0</v>
      </c>
      <c r="L325" s="29" t="n">
        <f aca="false">IF(N325="SST",0.087,IF(N325="SLT",0.087,IF(N325="LST",0.12,IF(N325="LLT",0.12,IF(N325="LST-OO",0.12,IF(N325="LLT-OO",0.12,IF(N325="LMT-OO",0.12,IF(N325="HST",0.07,IF(N325="HLT",0.07)))))))))</f>
        <v>0</v>
      </c>
      <c r="M325" s="33" t="str">
        <f aca="false">IF(ISBLANK(N325),"",IF(N325="HST",J325+K325*((I325+H325)/2),IF(N325="HLT",J325+K325*((I325+H325)/2),J325+K325*LN((I325+H325)/2))))</f>
        <v/>
      </c>
      <c r="N325" s="31"/>
      <c r="O325" s="31"/>
      <c r="P325" s="34" t="n">
        <f aca="false">IF($H$3="US",IF(LEFT(N325,1)="S",IF(O325&lt;=4000,1,IF(O325&gt;4000,0.79+(6*O325/100000))),IF(LEFT(N325,1)="L",IF(O325&lt;=200,1,IF(O325&gt;200,1.005+(4.5526*O325/100000))),IF(LEFT(N325,1)="H",1))),IF($H$3="SI",IF(LEFT(N325,1)="S",IF(O325&lt;=1219.51,1,IF(O325&gt;1219.51,0.79+(6*(O325*3.28)/100000))),IF(LEFT(N325,1)="L",IF(O325&lt;=60.98,1,IF(O325&gt;60.98,1.005+(4.5526*(O325*3.28)/100000))),IF(LEFT(N325,1)="H",1)))))</f>
        <v>0</v>
      </c>
      <c r="Q325" s="35"/>
      <c r="R325" s="36" t="str">
        <f aca="false">IF(AF325&lt;0,0,IF($AD325=0,"Review",IF($H$3="US",(($H325-$I325-0.066667*($G325))/($G325*$M325)-($L325*$Q325))*$P325,(($H325-$I325-0.066667*($G325))/($G325*$M325)-($L325/8.696*$Q325))*$P325*37)))</f>
        <v>Review</v>
      </c>
      <c r="S325" s="37" t="str">
        <f aca="false">IF(R325="Review","",IF(R325=0,"",(SQRT(SUMSQ((5),(100*1.4/(H325-I325)),(100*IF($E$3="US",0.1,0.1*37)/R325)))/100)*R325))</f>
        <v/>
      </c>
      <c r="T325" s="38" t="str">
        <f aca="false">IF(R325="Review","",IF(R325=0,"",S325/R325))</f>
        <v/>
      </c>
      <c r="U325" s="39" t="n">
        <v>0.1814</v>
      </c>
      <c r="V325" s="40" t="n">
        <v>0.00096</v>
      </c>
      <c r="W325" s="41" t="e">
        <f aca="false">U325*G325</f>
        <v>#VALUE!</v>
      </c>
      <c r="X325" s="41" t="e">
        <f aca="false">EXP(-W325)</f>
        <v>#VALUE!</v>
      </c>
      <c r="Y325" s="41" t="e">
        <f aca="false">1-X325</f>
        <v>#VALUE!</v>
      </c>
      <c r="Z325" s="41" t="e">
        <f aca="false">1-(Y325/W325)</f>
        <v>#VALUE!</v>
      </c>
      <c r="AA325" s="41" t="e">
        <f aca="false">(R325*U325*V325)/Z325</f>
        <v>#VALUE!</v>
      </c>
      <c r="AB325" s="40" t="n">
        <v>0.01887</v>
      </c>
      <c r="AC325" s="42" t="s">
        <v>50</v>
      </c>
      <c r="AD325" s="43" t="b">
        <f aca="false">AND(NOT(ISBLANK(D325)),NOT(ISBLANK(F325)),NOT(ISBLANK(H325)),NOT(ISBLANK(I325)),NOT(ISBLANK(O325)),NOT(ISBLANK(Q325)),Q325&gt;=0,O325&gt;=0,H325&gt;=0,I325&gt;=0,G325&gt;0)</f>
        <v>0</v>
      </c>
      <c r="AE325" s="42" t="s">
        <v>51</v>
      </c>
      <c r="AF325" s="44" t="str">
        <f aca="false">IF($AD325=0,"Review",IF($H$3="US",(($H325-$I325-0.066667*($G325))/($G325*$M325)-($L325*$Q325))*$P325,(($H325-$I325-0.066667*($G325))/($G325*$M325)-($L325/8.696*$Q325))*$P325*37))</f>
        <v>Review</v>
      </c>
      <c r="AG325" s="45" t="str">
        <f aca="false">IF($AD325=0,"Review",IF($H$3="US",AA325/AB325*0.105*37,AA325/AB325))</f>
        <v>Review</v>
      </c>
      <c r="AH325" s="46" t="str">
        <f aca="false">IF($AD325=0,"",IF($H$3="US",AG325/60/60,AG325/24/60/60))</f>
        <v/>
      </c>
      <c r="AI325" s="47" t="str">
        <f aca="false">IF($AD325=0,"",IF($H$3="US",AA325/AB325*37/24/60/60,AA325/AB325/24/60/60))</f>
        <v/>
      </c>
      <c r="AJ325" s="48" t="str">
        <f aca="false">IF(AD325=0,"",IF(AF325=0,"",S325/R325))</f>
        <v/>
      </c>
      <c r="AK325" s="49" t="str">
        <f aca="false">IF(AD325=1,5%,"")</f>
        <v/>
      </c>
      <c r="AL325" s="49" t="str">
        <f aca="false">IF(AD325=1,(100*1.4)/(H325-I325)/100,"")</f>
        <v/>
      </c>
      <c r="AM325" s="49" t="str">
        <f aca="false">IF(AD325=1,IF(G325&gt;0,IF($H$3="US",0.1/AF325,(0.1*37)/AF325),0.1),"")</f>
        <v/>
      </c>
      <c r="AN325" s="49" t="str">
        <f aca="false">IF(AD325=1,SQRT(AK325*AK325+AL325*AL325+AM325*AM325),"")</f>
        <v/>
      </c>
      <c r="AO325" s="55"/>
    </row>
    <row r="326" customFormat="false" ht="19.35" hidden="false" customHeight="false" outlineLevel="0" collapsed="false">
      <c r="A326" s="26"/>
      <c r="B326" s="26"/>
      <c r="C326" s="27"/>
      <c r="D326" s="28"/>
      <c r="E326" s="27"/>
      <c r="F326" s="28"/>
      <c r="G326" s="29" t="str">
        <f aca="false">IF(OR(ISBLANK(C326),ISBLANK(D326),ISBLANK(E326),ISBLANK(F326)),"",(E326+F326)-(C326+D326))</f>
        <v/>
      </c>
      <c r="H326" s="30"/>
      <c r="I326" s="31"/>
      <c r="J326" s="32" t="n">
        <f aca="false">IF(N326="SST",0.314473,IF(N326="SLT",0.031243,IF(N326="LST",0.124228,IF(N326="LLT",0.010189,IF(N326="LST-OO",0.074671,IF(N326="LLT-OO",0.011965,IF(N326="LMT-OO",0.013497,IF(N326="HST",7.2954,IF(N326="HLT",0.60795)))))))))</f>
        <v>0</v>
      </c>
      <c r="K326" s="32" t="n">
        <f aca="false">IF(N326="SST",0.260619,IF(N326="SLT",0.02188,IF(N326="LST",0.040676,IF(N326="LLT",0.003372,IF(N326="LST-OO",0.037557,IF(N326="LLT-OO",0.002079,IF(N326="LMT-OO",0.012499,IF(N326="HST",0.004293,IF(N326="HLT",0.0003578)))))))))</f>
        <v>0</v>
      </c>
      <c r="L326" s="29" t="n">
        <f aca="false">IF(N326="SST",0.087,IF(N326="SLT",0.087,IF(N326="LST",0.12,IF(N326="LLT",0.12,IF(N326="LST-OO",0.12,IF(N326="LLT-OO",0.12,IF(N326="LMT-OO",0.12,IF(N326="HST",0.07,IF(N326="HLT",0.07)))))))))</f>
        <v>0</v>
      </c>
      <c r="M326" s="33" t="str">
        <f aca="false">IF(ISBLANK(N326),"",IF(N326="HST",J326+K326*((I326+H326)/2),IF(N326="HLT",J326+K326*((I326+H326)/2),J326+K326*LN((I326+H326)/2))))</f>
        <v/>
      </c>
      <c r="N326" s="31"/>
      <c r="O326" s="31"/>
      <c r="P326" s="34" t="n">
        <f aca="false">IF($H$3="US",IF(LEFT(N326,1)="S",IF(O326&lt;=4000,1,IF(O326&gt;4000,0.79+(6*O326/100000))),IF(LEFT(N326,1)="L",IF(O326&lt;=200,1,IF(O326&gt;200,1.005+(4.5526*O326/100000))),IF(LEFT(N326,1)="H",1))),IF($H$3="SI",IF(LEFT(N326,1)="S",IF(O326&lt;=1219.51,1,IF(O326&gt;1219.51,0.79+(6*(O326*3.28)/100000))),IF(LEFT(N326,1)="L",IF(O326&lt;=60.98,1,IF(O326&gt;60.98,1.005+(4.5526*(O326*3.28)/100000))),IF(LEFT(N326,1)="H",1)))))</f>
        <v>0</v>
      </c>
      <c r="Q326" s="35"/>
      <c r="R326" s="36" t="str">
        <f aca="false">IF(AF326&lt;0,0,IF($AD326=0,"Review",IF($H$3="US",(($H326-$I326-0.066667*($G326))/($G326*$M326)-($L326*$Q326))*$P326,(($H326-$I326-0.066667*($G326))/($G326*$M326)-($L326/8.696*$Q326))*$P326*37)))</f>
        <v>Review</v>
      </c>
      <c r="S326" s="37" t="str">
        <f aca="false">IF(R326="Review","",IF(R326=0,"",(SQRT(SUMSQ((5),(100*1.4/(H326-I326)),(100*IF($E$3="US",0.1,0.1*37)/R326)))/100)*R326))</f>
        <v/>
      </c>
      <c r="T326" s="38" t="str">
        <f aca="false">IF(R326="Review","",IF(R326=0,"",S326/R326))</f>
        <v/>
      </c>
      <c r="U326" s="39" t="n">
        <v>0.1814</v>
      </c>
      <c r="V326" s="40" t="n">
        <v>0.00096</v>
      </c>
      <c r="W326" s="41" t="e">
        <f aca="false">U326*G326</f>
        <v>#VALUE!</v>
      </c>
      <c r="X326" s="41" t="e">
        <f aca="false">EXP(-W326)</f>
        <v>#VALUE!</v>
      </c>
      <c r="Y326" s="41" t="e">
        <f aca="false">1-X326</f>
        <v>#VALUE!</v>
      </c>
      <c r="Z326" s="41" t="e">
        <f aca="false">1-(Y326/W326)</f>
        <v>#VALUE!</v>
      </c>
      <c r="AA326" s="41" t="e">
        <f aca="false">(R326*U326*V326)/Z326</f>
        <v>#VALUE!</v>
      </c>
      <c r="AB326" s="40" t="n">
        <v>0.01887</v>
      </c>
      <c r="AC326" s="42" t="s">
        <v>50</v>
      </c>
      <c r="AD326" s="43" t="b">
        <f aca="false">AND(NOT(ISBLANK(D326)),NOT(ISBLANK(F326)),NOT(ISBLANK(H326)),NOT(ISBLANK(I326)),NOT(ISBLANK(O326)),NOT(ISBLANK(Q326)),Q326&gt;=0,O326&gt;=0,H326&gt;=0,I326&gt;=0,G326&gt;0)</f>
        <v>0</v>
      </c>
      <c r="AE326" s="42" t="s">
        <v>51</v>
      </c>
      <c r="AF326" s="44" t="str">
        <f aca="false">IF($AD326=0,"Review",IF($H$3="US",(($H326-$I326-0.066667*($G326))/($G326*$M326)-($L326*$Q326))*$P326,(($H326-$I326-0.066667*($G326))/($G326*$M326)-($L326/8.696*$Q326))*$P326*37))</f>
        <v>Review</v>
      </c>
      <c r="AG326" s="45" t="str">
        <f aca="false">IF($AD326=0,"Review",IF($H$3="US",AA326/AB326*0.105*37,AA326/AB326))</f>
        <v>Review</v>
      </c>
      <c r="AH326" s="46" t="str">
        <f aca="false">IF($AD326=0,"",IF($H$3="US",AG326/60/60,AG326/24/60/60))</f>
        <v/>
      </c>
      <c r="AI326" s="47" t="str">
        <f aca="false">IF($AD326=0,"",IF($H$3="US",AA326/AB326*37/24/60/60,AA326/AB326/24/60/60))</f>
        <v/>
      </c>
      <c r="AJ326" s="48" t="str">
        <f aca="false">IF(AD326=0,"",IF(AF326=0,"",S326/R326))</f>
        <v/>
      </c>
      <c r="AK326" s="49" t="str">
        <f aca="false">IF(AD326=1,5%,"")</f>
        <v/>
      </c>
      <c r="AL326" s="49" t="str">
        <f aca="false">IF(AD326=1,(100*1.4)/(H326-I326)/100,"")</f>
        <v/>
      </c>
      <c r="AM326" s="49" t="str">
        <f aca="false">IF(AD326=1,IF(G326&gt;0,IF($H$3="US",0.1/AF326,(0.1*37)/AF326),0.1),"")</f>
        <v/>
      </c>
      <c r="AN326" s="49" t="str">
        <f aca="false">IF(AD326=1,SQRT(AK326*AK326+AL326*AL326+AM326*AM326),"")</f>
        <v/>
      </c>
      <c r="AO326" s="55"/>
    </row>
    <row r="327" customFormat="false" ht="19.35" hidden="false" customHeight="false" outlineLevel="0" collapsed="false">
      <c r="A327" s="26"/>
      <c r="B327" s="26"/>
      <c r="C327" s="27"/>
      <c r="D327" s="28"/>
      <c r="E327" s="27"/>
      <c r="F327" s="28"/>
      <c r="G327" s="29" t="str">
        <f aca="false">IF(OR(ISBLANK(C327),ISBLANK(D327),ISBLANK(E327),ISBLANK(F327)),"",(E327+F327)-(C327+D327))</f>
        <v/>
      </c>
      <c r="H327" s="30"/>
      <c r="I327" s="31"/>
      <c r="J327" s="32" t="n">
        <f aca="false">IF(N327="SST",0.314473,IF(N327="SLT",0.031243,IF(N327="LST",0.124228,IF(N327="LLT",0.010189,IF(N327="LST-OO",0.074671,IF(N327="LLT-OO",0.011965,IF(N327="LMT-OO",0.013497,IF(N327="HST",7.2954,IF(N327="HLT",0.60795)))))))))</f>
        <v>0</v>
      </c>
      <c r="K327" s="32" t="n">
        <f aca="false">IF(N327="SST",0.260619,IF(N327="SLT",0.02188,IF(N327="LST",0.040676,IF(N327="LLT",0.003372,IF(N327="LST-OO",0.037557,IF(N327="LLT-OO",0.002079,IF(N327="LMT-OO",0.012499,IF(N327="HST",0.004293,IF(N327="HLT",0.0003578)))))))))</f>
        <v>0</v>
      </c>
      <c r="L327" s="29" t="n">
        <f aca="false">IF(N327="SST",0.087,IF(N327="SLT",0.087,IF(N327="LST",0.12,IF(N327="LLT",0.12,IF(N327="LST-OO",0.12,IF(N327="LLT-OO",0.12,IF(N327="LMT-OO",0.12,IF(N327="HST",0.07,IF(N327="HLT",0.07)))))))))</f>
        <v>0</v>
      </c>
      <c r="M327" s="33" t="str">
        <f aca="false">IF(ISBLANK(N327),"",IF(N327="HST",J327+K327*((I327+H327)/2),IF(N327="HLT",J327+K327*((I327+H327)/2),J327+K327*LN((I327+H327)/2))))</f>
        <v/>
      </c>
      <c r="N327" s="31"/>
      <c r="O327" s="31"/>
      <c r="P327" s="34" t="n">
        <f aca="false">IF($H$3="US",IF(LEFT(N327,1)="S",IF(O327&lt;=4000,1,IF(O327&gt;4000,0.79+(6*O327/100000))),IF(LEFT(N327,1)="L",IF(O327&lt;=200,1,IF(O327&gt;200,1.005+(4.5526*O327/100000))),IF(LEFT(N327,1)="H",1))),IF($H$3="SI",IF(LEFT(N327,1)="S",IF(O327&lt;=1219.51,1,IF(O327&gt;1219.51,0.79+(6*(O327*3.28)/100000))),IF(LEFT(N327,1)="L",IF(O327&lt;=60.98,1,IF(O327&gt;60.98,1.005+(4.5526*(O327*3.28)/100000))),IF(LEFT(N327,1)="H",1)))))</f>
        <v>0</v>
      </c>
      <c r="Q327" s="35"/>
      <c r="R327" s="36" t="str">
        <f aca="false">IF(AF327&lt;0,0,IF($AD327=0,"Review",IF($H$3="US",(($H327-$I327-0.066667*($G327))/($G327*$M327)-($L327*$Q327))*$P327,(($H327-$I327-0.066667*($G327))/($G327*$M327)-($L327/8.696*$Q327))*$P327*37)))</f>
        <v>Review</v>
      </c>
      <c r="S327" s="37" t="str">
        <f aca="false">IF(R327="Review","",IF(R327=0,"",(SQRT(SUMSQ((5),(100*1.4/(H327-I327)),(100*IF($E$3="US",0.1,0.1*37)/R327)))/100)*R327))</f>
        <v/>
      </c>
      <c r="T327" s="38" t="str">
        <f aca="false">IF(R327="Review","",IF(R327=0,"",S327/R327))</f>
        <v/>
      </c>
      <c r="U327" s="39" t="n">
        <v>0.1814</v>
      </c>
      <c r="V327" s="40" t="n">
        <v>0.00096</v>
      </c>
      <c r="W327" s="41" t="e">
        <f aca="false">U327*G327</f>
        <v>#VALUE!</v>
      </c>
      <c r="X327" s="41" t="e">
        <f aca="false">EXP(-W327)</f>
        <v>#VALUE!</v>
      </c>
      <c r="Y327" s="41" t="e">
        <f aca="false">1-X327</f>
        <v>#VALUE!</v>
      </c>
      <c r="Z327" s="41" t="e">
        <f aca="false">1-(Y327/W327)</f>
        <v>#VALUE!</v>
      </c>
      <c r="AA327" s="41" t="e">
        <f aca="false">(R327*U327*V327)/Z327</f>
        <v>#VALUE!</v>
      </c>
      <c r="AB327" s="40" t="n">
        <v>0.01887</v>
      </c>
      <c r="AC327" s="42" t="s">
        <v>50</v>
      </c>
      <c r="AD327" s="43" t="b">
        <f aca="false">AND(NOT(ISBLANK(D327)),NOT(ISBLANK(F327)),NOT(ISBLANK(H327)),NOT(ISBLANK(I327)),NOT(ISBLANK(O327)),NOT(ISBLANK(Q327)),Q327&gt;=0,O327&gt;=0,H327&gt;=0,I327&gt;=0,G327&gt;0)</f>
        <v>0</v>
      </c>
      <c r="AE327" s="42" t="s">
        <v>51</v>
      </c>
      <c r="AF327" s="44" t="str">
        <f aca="false">IF($AD327=0,"Review",IF($H$3="US",(($H327-$I327-0.066667*($G327))/($G327*$M327)-($L327*$Q327))*$P327,(($H327-$I327-0.066667*($G327))/($G327*$M327)-($L327/8.696*$Q327))*$P327*37))</f>
        <v>Review</v>
      </c>
      <c r="AG327" s="45" t="str">
        <f aca="false">IF($AD327=0,"Review",IF($H$3="US",AA327/AB327*0.105*37,AA327/AB327))</f>
        <v>Review</v>
      </c>
      <c r="AH327" s="46" t="str">
        <f aca="false">IF($AD327=0,"",IF($H$3="US",AG327/60/60,AG327/24/60/60))</f>
        <v/>
      </c>
      <c r="AI327" s="47" t="str">
        <f aca="false">IF($AD327=0,"",IF($H$3="US",AA327/AB327*37/24/60/60,AA327/AB327/24/60/60))</f>
        <v/>
      </c>
      <c r="AJ327" s="48" t="str">
        <f aca="false">IF(AD327=0,"",IF(AF327=0,"",S327/R327))</f>
        <v/>
      </c>
      <c r="AK327" s="49" t="str">
        <f aca="false">IF(AD327=1,5%,"")</f>
        <v/>
      </c>
      <c r="AL327" s="49" t="str">
        <f aca="false">IF(AD327=1,(100*1.4)/(H327-I327)/100,"")</f>
        <v/>
      </c>
      <c r="AM327" s="49" t="str">
        <f aca="false">IF(AD327=1,IF(G327&gt;0,IF($H$3="US",0.1/AF327,(0.1*37)/AF327),0.1),"")</f>
        <v/>
      </c>
      <c r="AN327" s="49" t="str">
        <f aca="false">IF(AD327=1,SQRT(AK327*AK327+AL327*AL327+AM327*AM327),"")</f>
        <v/>
      </c>
      <c r="AO327" s="55"/>
    </row>
    <row r="328" customFormat="false" ht="19.35" hidden="false" customHeight="false" outlineLevel="0" collapsed="false">
      <c r="A328" s="26"/>
      <c r="B328" s="26"/>
      <c r="C328" s="27"/>
      <c r="D328" s="28"/>
      <c r="E328" s="27"/>
      <c r="F328" s="28"/>
      <c r="G328" s="29" t="str">
        <f aca="false">IF(OR(ISBLANK(C328),ISBLANK(D328),ISBLANK(E328),ISBLANK(F328)),"",(E328+F328)-(C328+D328))</f>
        <v/>
      </c>
      <c r="H328" s="30"/>
      <c r="I328" s="31"/>
      <c r="J328" s="32" t="n">
        <f aca="false">IF(N328="SST",0.314473,IF(N328="SLT",0.031243,IF(N328="LST",0.124228,IF(N328="LLT",0.010189,IF(N328="LST-OO",0.074671,IF(N328="LLT-OO",0.011965,IF(N328="LMT-OO",0.013497,IF(N328="HST",7.2954,IF(N328="HLT",0.60795)))))))))</f>
        <v>0</v>
      </c>
      <c r="K328" s="32" t="n">
        <f aca="false">IF(N328="SST",0.260619,IF(N328="SLT",0.02188,IF(N328="LST",0.040676,IF(N328="LLT",0.003372,IF(N328="LST-OO",0.037557,IF(N328="LLT-OO",0.002079,IF(N328="LMT-OO",0.012499,IF(N328="HST",0.004293,IF(N328="HLT",0.0003578)))))))))</f>
        <v>0</v>
      </c>
      <c r="L328" s="29" t="n">
        <f aca="false">IF(N328="SST",0.087,IF(N328="SLT",0.087,IF(N328="LST",0.12,IF(N328="LLT",0.12,IF(N328="LST-OO",0.12,IF(N328="LLT-OO",0.12,IF(N328="LMT-OO",0.12,IF(N328="HST",0.07,IF(N328="HLT",0.07)))))))))</f>
        <v>0</v>
      </c>
      <c r="M328" s="33" t="str">
        <f aca="false">IF(ISBLANK(N328),"",IF(N328="HST",J328+K328*((I328+H328)/2),IF(N328="HLT",J328+K328*((I328+H328)/2),J328+K328*LN((I328+H328)/2))))</f>
        <v/>
      </c>
      <c r="N328" s="31"/>
      <c r="O328" s="31"/>
      <c r="P328" s="34" t="n">
        <f aca="false">IF($H$3="US",IF(LEFT(N328,1)="S",IF(O328&lt;=4000,1,IF(O328&gt;4000,0.79+(6*O328/100000))),IF(LEFT(N328,1)="L",IF(O328&lt;=200,1,IF(O328&gt;200,1.005+(4.5526*O328/100000))),IF(LEFT(N328,1)="H",1))),IF($H$3="SI",IF(LEFT(N328,1)="S",IF(O328&lt;=1219.51,1,IF(O328&gt;1219.51,0.79+(6*(O328*3.28)/100000))),IF(LEFT(N328,1)="L",IF(O328&lt;=60.98,1,IF(O328&gt;60.98,1.005+(4.5526*(O328*3.28)/100000))),IF(LEFT(N328,1)="H",1)))))</f>
        <v>0</v>
      </c>
      <c r="Q328" s="35"/>
      <c r="R328" s="36" t="str">
        <f aca="false">IF(AF328&lt;0,0,IF($AD328=0,"Review",IF($H$3="US",(($H328-$I328-0.066667*($G328))/($G328*$M328)-($L328*$Q328))*$P328,(($H328-$I328-0.066667*($G328))/($G328*$M328)-($L328/8.696*$Q328))*$P328*37)))</f>
        <v>Review</v>
      </c>
      <c r="S328" s="37" t="str">
        <f aca="false">IF(R328="Review","",IF(R328=0,"",(SQRT(SUMSQ((5),(100*1.4/(H328-I328)),(100*IF($E$3="US",0.1,0.1*37)/R328)))/100)*R328))</f>
        <v/>
      </c>
      <c r="T328" s="38" t="str">
        <f aca="false">IF(R328="Review","",IF(R328=0,"",S328/R328))</f>
        <v/>
      </c>
      <c r="U328" s="39" t="n">
        <v>0.1814</v>
      </c>
      <c r="V328" s="40" t="n">
        <v>0.00096</v>
      </c>
      <c r="W328" s="41" t="e">
        <f aca="false">U328*G328</f>
        <v>#VALUE!</v>
      </c>
      <c r="X328" s="41" t="e">
        <f aca="false">EXP(-W328)</f>
        <v>#VALUE!</v>
      </c>
      <c r="Y328" s="41" t="e">
        <f aca="false">1-X328</f>
        <v>#VALUE!</v>
      </c>
      <c r="Z328" s="41" t="e">
        <f aca="false">1-(Y328/W328)</f>
        <v>#VALUE!</v>
      </c>
      <c r="AA328" s="41" t="e">
        <f aca="false">(R328*U328*V328)/Z328</f>
        <v>#VALUE!</v>
      </c>
      <c r="AB328" s="40" t="n">
        <v>0.01887</v>
      </c>
      <c r="AC328" s="42" t="s">
        <v>50</v>
      </c>
      <c r="AD328" s="43" t="b">
        <f aca="false">AND(NOT(ISBLANK(D328)),NOT(ISBLANK(F328)),NOT(ISBLANK(H328)),NOT(ISBLANK(I328)),NOT(ISBLANK(O328)),NOT(ISBLANK(Q328)),Q328&gt;=0,O328&gt;=0,H328&gt;=0,I328&gt;=0,G328&gt;0)</f>
        <v>0</v>
      </c>
      <c r="AE328" s="42" t="s">
        <v>51</v>
      </c>
      <c r="AF328" s="44" t="str">
        <f aca="false">IF($AD328=0,"Review",IF($H$3="US",(($H328-$I328-0.066667*($G328))/($G328*$M328)-($L328*$Q328))*$P328,(($H328-$I328-0.066667*($G328))/($G328*$M328)-($L328/8.696*$Q328))*$P328*37))</f>
        <v>Review</v>
      </c>
      <c r="AG328" s="45" t="str">
        <f aca="false">IF($AD328=0,"Review",IF($H$3="US",AA328/AB328*0.105*37,AA328/AB328))</f>
        <v>Review</v>
      </c>
      <c r="AH328" s="46" t="str">
        <f aca="false">IF($AD328=0,"",IF($H$3="US",AG328/60/60,AG328/24/60/60))</f>
        <v/>
      </c>
      <c r="AI328" s="47" t="str">
        <f aca="false">IF($AD328=0,"",IF($H$3="US",AA328/AB328*37/24/60/60,AA328/AB328/24/60/60))</f>
        <v/>
      </c>
      <c r="AJ328" s="48" t="str">
        <f aca="false">IF(AD328=0,"",IF(AF328=0,"",S328/R328))</f>
        <v/>
      </c>
      <c r="AK328" s="49" t="str">
        <f aca="false">IF(AD328=1,5%,"")</f>
        <v/>
      </c>
      <c r="AL328" s="49" t="str">
        <f aca="false">IF(AD328=1,(100*1.4)/(H328-I328)/100,"")</f>
        <v/>
      </c>
      <c r="AM328" s="49" t="str">
        <f aca="false">IF(AD328=1,IF(G328&gt;0,IF($H$3="US",0.1/AF328,(0.1*37)/AF328),0.1),"")</f>
        <v/>
      </c>
      <c r="AN328" s="49" t="str">
        <f aca="false">IF(AD328=1,SQRT(AK328*AK328+AL328*AL328+AM328*AM328),"")</f>
        <v/>
      </c>
      <c r="AO328" s="55"/>
    </row>
    <row r="329" customFormat="false" ht="19.35" hidden="false" customHeight="false" outlineLevel="0" collapsed="false">
      <c r="A329" s="26"/>
      <c r="B329" s="26"/>
      <c r="C329" s="27"/>
      <c r="D329" s="28"/>
      <c r="E329" s="27"/>
      <c r="F329" s="28"/>
      <c r="G329" s="29" t="str">
        <f aca="false">IF(OR(ISBLANK(C329),ISBLANK(D329),ISBLANK(E329),ISBLANK(F329)),"",(E329+F329)-(C329+D329))</f>
        <v/>
      </c>
      <c r="H329" s="30"/>
      <c r="I329" s="31"/>
      <c r="J329" s="32" t="n">
        <f aca="false">IF(N329="SST",0.314473,IF(N329="SLT",0.031243,IF(N329="LST",0.124228,IF(N329="LLT",0.010189,IF(N329="LST-OO",0.074671,IF(N329="LLT-OO",0.011965,IF(N329="LMT-OO",0.013497,IF(N329="HST",7.2954,IF(N329="HLT",0.60795)))))))))</f>
        <v>0</v>
      </c>
      <c r="K329" s="32" t="n">
        <f aca="false">IF(N329="SST",0.260619,IF(N329="SLT",0.02188,IF(N329="LST",0.040676,IF(N329="LLT",0.003372,IF(N329="LST-OO",0.037557,IF(N329="LLT-OO",0.002079,IF(N329="LMT-OO",0.012499,IF(N329="HST",0.004293,IF(N329="HLT",0.0003578)))))))))</f>
        <v>0</v>
      </c>
      <c r="L329" s="29" t="n">
        <f aca="false">IF(N329="SST",0.087,IF(N329="SLT",0.087,IF(N329="LST",0.12,IF(N329="LLT",0.12,IF(N329="LST-OO",0.12,IF(N329="LLT-OO",0.12,IF(N329="LMT-OO",0.12,IF(N329="HST",0.07,IF(N329="HLT",0.07)))))))))</f>
        <v>0</v>
      </c>
      <c r="M329" s="33" t="str">
        <f aca="false">IF(ISBLANK(N329),"",IF(N329="HST",J329+K329*((I329+H329)/2),IF(N329="HLT",J329+K329*((I329+H329)/2),J329+K329*LN((I329+H329)/2))))</f>
        <v/>
      </c>
      <c r="N329" s="31"/>
      <c r="O329" s="31"/>
      <c r="P329" s="34" t="n">
        <f aca="false">IF($H$3="US",IF(LEFT(N329,1)="S",IF(O329&lt;=4000,1,IF(O329&gt;4000,0.79+(6*O329/100000))),IF(LEFT(N329,1)="L",IF(O329&lt;=200,1,IF(O329&gt;200,1.005+(4.5526*O329/100000))),IF(LEFT(N329,1)="H",1))),IF($H$3="SI",IF(LEFT(N329,1)="S",IF(O329&lt;=1219.51,1,IF(O329&gt;1219.51,0.79+(6*(O329*3.28)/100000))),IF(LEFT(N329,1)="L",IF(O329&lt;=60.98,1,IF(O329&gt;60.98,1.005+(4.5526*(O329*3.28)/100000))),IF(LEFT(N329,1)="H",1)))))</f>
        <v>0</v>
      </c>
      <c r="Q329" s="35"/>
      <c r="R329" s="36" t="str">
        <f aca="false">IF(AF329&lt;0,0,IF($AD329=0,"Review",IF($H$3="US",(($H329-$I329-0.066667*($G329))/($G329*$M329)-($L329*$Q329))*$P329,(($H329-$I329-0.066667*($G329))/($G329*$M329)-($L329/8.696*$Q329))*$P329*37)))</f>
        <v>Review</v>
      </c>
      <c r="S329" s="37" t="str">
        <f aca="false">IF(R329="Review","",IF(R329=0,"",(SQRT(SUMSQ((5),(100*1.4/(H329-I329)),(100*IF($E$3="US",0.1,0.1*37)/R329)))/100)*R329))</f>
        <v/>
      </c>
      <c r="T329" s="38" t="str">
        <f aca="false">IF(R329="Review","",IF(R329=0,"",S329/R329))</f>
        <v/>
      </c>
      <c r="U329" s="39" t="n">
        <v>0.1814</v>
      </c>
      <c r="V329" s="40" t="n">
        <v>0.00096</v>
      </c>
      <c r="W329" s="41" t="e">
        <f aca="false">U329*G329</f>
        <v>#VALUE!</v>
      </c>
      <c r="X329" s="41" t="e">
        <f aca="false">EXP(-W329)</f>
        <v>#VALUE!</v>
      </c>
      <c r="Y329" s="41" t="e">
        <f aca="false">1-X329</f>
        <v>#VALUE!</v>
      </c>
      <c r="Z329" s="41" t="e">
        <f aca="false">1-(Y329/W329)</f>
        <v>#VALUE!</v>
      </c>
      <c r="AA329" s="41" t="e">
        <f aca="false">(R329*U329*V329)/Z329</f>
        <v>#VALUE!</v>
      </c>
      <c r="AB329" s="40" t="n">
        <v>0.01887</v>
      </c>
      <c r="AC329" s="42" t="s">
        <v>50</v>
      </c>
      <c r="AD329" s="43" t="b">
        <f aca="false">AND(NOT(ISBLANK(D329)),NOT(ISBLANK(F329)),NOT(ISBLANK(H329)),NOT(ISBLANK(I329)),NOT(ISBLANK(O329)),NOT(ISBLANK(Q329)),Q329&gt;=0,O329&gt;=0,H329&gt;=0,I329&gt;=0,G329&gt;0)</f>
        <v>0</v>
      </c>
      <c r="AE329" s="42" t="s">
        <v>51</v>
      </c>
      <c r="AF329" s="44" t="str">
        <f aca="false">IF($AD329=0,"Review",IF($H$3="US",(($H329-$I329-0.066667*($G329))/($G329*$M329)-($L329*$Q329))*$P329,(($H329-$I329-0.066667*($G329))/($G329*$M329)-($L329/8.696*$Q329))*$P329*37))</f>
        <v>Review</v>
      </c>
      <c r="AG329" s="45" t="str">
        <f aca="false">IF($AD329=0,"Review",IF($H$3="US",AA329/AB329*0.105*37,AA329/AB329))</f>
        <v>Review</v>
      </c>
      <c r="AH329" s="46" t="str">
        <f aca="false">IF($AD329=0,"",IF($H$3="US",AG329/60/60,AG329/24/60/60))</f>
        <v/>
      </c>
      <c r="AI329" s="47" t="str">
        <f aca="false">IF($AD329=0,"",IF($H$3="US",AA329/AB329*37/24/60/60,AA329/AB329/24/60/60))</f>
        <v/>
      </c>
      <c r="AJ329" s="48" t="str">
        <f aca="false">IF(AD329=0,"",IF(AF329=0,"",S329/R329))</f>
        <v/>
      </c>
      <c r="AK329" s="49" t="str">
        <f aca="false">IF(AD329=1,5%,"")</f>
        <v/>
      </c>
      <c r="AL329" s="49" t="str">
        <f aca="false">IF(AD329=1,(100*1.4)/(H329-I329)/100,"")</f>
        <v/>
      </c>
      <c r="AM329" s="49" t="str">
        <f aca="false">IF(AD329=1,IF(G329&gt;0,IF($H$3="US",0.1/AF329,(0.1*37)/AF329),0.1),"")</f>
        <v/>
      </c>
      <c r="AN329" s="49" t="str">
        <f aca="false">IF(AD329=1,SQRT(AK329*AK329+AL329*AL329+AM329*AM329),"")</f>
        <v/>
      </c>
      <c r="AO329" s="55"/>
    </row>
    <row r="330" customFormat="false" ht="19.35" hidden="false" customHeight="false" outlineLevel="0" collapsed="false">
      <c r="A330" s="26"/>
      <c r="B330" s="26"/>
      <c r="C330" s="27"/>
      <c r="D330" s="28"/>
      <c r="E330" s="27"/>
      <c r="F330" s="28"/>
      <c r="G330" s="29" t="str">
        <f aca="false">IF(OR(ISBLANK(C330),ISBLANK(D330),ISBLANK(E330),ISBLANK(F330)),"",(E330+F330)-(C330+D330))</f>
        <v/>
      </c>
      <c r="H330" s="30"/>
      <c r="I330" s="31"/>
      <c r="J330" s="32" t="n">
        <f aca="false">IF(N330="SST",0.314473,IF(N330="SLT",0.031243,IF(N330="LST",0.124228,IF(N330="LLT",0.010189,IF(N330="LST-OO",0.074671,IF(N330="LLT-OO",0.011965,IF(N330="LMT-OO",0.013497,IF(N330="HST",7.2954,IF(N330="HLT",0.60795)))))))))</f>
        <v>0</v>
      </c>
      <c r="K330" s="32" t="n">
        <f aca="false">IF(N330="SST",0.260619,IF(N330="SLT",0.02188,IF(N330="LST",0.040676,IF(N330="LLT",0.003372,IF(N330="LST-OO",0.037557,IF(N330="LLT-OO",0.002079,IF(N330="LMT-OO",0.012499,IF(N330="HST",0.004293,IF(N330="HLT",0.0003578)))))))))</f>
        <v>0</v>
      </c>
      <c r="L330" s="29" t="n">
        <f aca="false">IF(N330="SST",0.087,IF(N330="SLT",0.087,IF(N330="LST",0.12,IF(N330="LLT",0.12,IF(N330="LST-OO",0.12,IF(N330="LLT-OO",0.12,IF(N330="LMT-OO",0.12,IF(N330="HST",0.07,IF(N330="HLT",0.07)))))))))</f>
        <v>0</v>
      </c>
      <c r="M330" s="33" t="str">
        <f aca="false">IF(ISBLANK(N330),"",IF(N330="HST",J330+K330*((I330+H330)/2),IF(N330="HLT",J330+K330*((I330+H330)/2),J330+K330*LN((I330+H330)/2))))</f>
        <v/>
      </c>
      <c r="N330" s="31"/>
      <c r="O330" s="31"/>
      <c r="P330" s="34" t="n">
        <f aca="false">IF($H$3="US",IF(LEFT(N330,1)="S",IF(O330&lt;=4000,1,IF(O330&gt;4000,0.79+(6*O330/100000))),IF(LEFT(N330,1)="L",IF(O330&lt;=200,1,IF(O330&gt;200,1.005+(4.5526*O330/100000))),IF(LEFT(N330,1)="H",1))),IF($H$3="SI",IF(LEFT(N330,1)="S",IF(O330&lt;=1219.51,1,IF(O330&gt;1219.51,0.79+(6*(O330*3.28)/100000))),IF(LEFT(N330,1)="L",IF(O330&lt;=60.98,1,IF(O330&gt;60.98,1.005+(4.5526*(O330*3.28)/100000))),IF(LEFT(N330,1)="H",1)))))</f>
        <v>0</v>
      </c>
      <c r="Q330" s="35"/>
      <c r="R330" s="36" t="str">
        <f aca="false">IF(AF330&lt;0,0,IF($AD330=0,"Review",IF($H$3="US",(($H330-$I330-0.066667*($G330))/($G330*$M330)-($L330*$Q330))*$P330,(($H330-$I330-0.066667*($G330))/($G330*$M330)-($L330/8.696*$Q330))*$P330*37)))</f>
        <v>Review</v>
      </c>
      <c r="S330" s="37" t="str">
        <f aca="false">IF(R330="Review","",IF(R330=0,"",(SQRT(SUMSQ((5),(100*1.4/(H330-I330)),(100*IF($E$3="US",0.1,0.1*37)/R330)))/100)*R330))</f>
        <v/>
      </c>
      <c r="T330" s="38" t="str">
        <f aca="false">IF(R330="Review","",IF(R330=0,"",S330/R330))</f>
        <v/>
      </c>
      <c r="U330" s="39" t="n">
        <v>0.1814</v>
      </c>
      <c r="V330" s="40" t="n">
        <v>0.00096</v>
      </c>
      <c r="W330" s="41" t="e">
        <f aca="false">U330*G330</f>
        <v>#VALUE!</v>
      </c>
      <c r="X330" s="41" t="e">
        <f aca="false">EXP(-W330)</f>
        <v>#VALUE!</v>
      </c>
      <c r="Y330" s="41" t="e">
        <f aca="false">1-X330</f>
        <v>#VALUE!</v>
      </c>
      <c r="Z330" s="41" t="e">
        <f aca="false">1-(Y330/W330)</f>
        <v>#VALUE!</v>
      </c>
      <c r="AA330" s="41" t="e">
        <f aca="false">(R330*U330*V330)/Z330</f>
        <v>#VALUE!</v>
      </c>
      <c r="AB330" s="40" t="n">
        <v>0.01887</v>
      </c>
      <c r="AC330" s="42" t="s">
        <v>50</v>
      </c>
      <c r="AD330" s="43" t="b">
        <f aca="false">AND(NOT(ISBLANK(D330)),NOT(ISBLANK(F330)),NOT(ISBLANK(H330)),NOT(ISBLANK(I330)),NOT(ISBLANK(O330)),NOT(ISBLANK(Q330)),Q330&gt;=0,O330&gt;=0,H330&gt;=0,I330&gt;=0,G330&gt;0)</f>
        <v>0</v>
      </c>
      <c r="AE330" s="42" t="s">
        <v>51</v>
      </c>
      <c r="AF330" s="44" t="str">
        <f aca="false">IF($AD330=0,"Review",IF($H$3="US",(($H330-$I330-0.066667*($G330))/($G330*$M330)-($L330*$Q330))*$P330,(($H330-$I330-0.066667*($G330))/($G330*$M330)-($L330/8.696*$Q330))*$P330*37))</f>
        <v>Review</v>
      </c>
      <c r="AG330" s="45" t="str">
        <f aca="false">IF($AD330=0,"Review",IF($H$3="US",AA330/AB330*0.105*37,AA330/AB330))</f>
        <v>Review</v>
      </c>
      <c r="AH330" s="46" t="str">
        <f aca="false">IF($AD330=0,"",IF($H$3="US",AG330/60/60,AG330/24/60/60))</f>
        <v/>
      </c>
      <c r="AI330" s="47" t="str">
        <f aca="false">IF($AD330=0,"",IF($H$3="US",AA330/AB330*37/24/60/60,AA330/AB330/24/60/60))</f>
        <v/>
      </c>
      <c r="AJ330" s="48" t="str">
        <f aca="false">IF(AD330=0,"",IF(AF330=0,"",S330/R330))</f>
        <v/>
      </c>
      <c r="AK330" s="49" t="str">
        <f aca="false">IF(AD330=1,5%,"")</f>
        <v/>
      </c>
      <c r="AL330" s="49" t="str">
        <f aca="false">IF(AD330=1,(100*1.4)/(H330-I330)/100,"")</f>
        <v/>
      </c>
      <c r="AM330" s="49" t="str">
        <f aca="false">IF(AD330=1,IF(G330&gt;0,IF($H$3="US",0.1/AF330,(0.1*37)/AF330),0.1),"")</f>
        <v/>
      </c>
      <c r="AN330" s="49" t="str">
        <f aca="false">IF(AD330=1,SQRT(AK330*AK330+AL330*AL330+AM330*AM330),"")</f>
        <v/>
      </c>
      <c r="AO330" s="55"/>
    </row>
    <row r="331" customFormat="false" ht="19.35" hidden="false" customHeight="false" outlineLevel="0" collapsed="false">
      <c r="A331" s="26"/>
      <c r="B331" s="26"/>
      <c r="C331" s="27"/>
      <c r="D331" s="28"/>
      <c r="E331" s="27"/>
      <c r="F331" s="28"/>
      <c r="G331" s="29" t="str">
        <f aca="false">IF(OR(ISBLANK(C331),ISBLANK(D331),ISBLANK(E331),ISBLANK(F331)),"",(E331+F331)-(C331+D331))</f>
        <v/>
      </c>
      <c r="H331" s="30"/>
      <c r="I331" s="31"/>
      <c r="J331" s="32" t="n">
        <f aca="false">IF(N331="SST",0.314473,IF(N331="SLT",0.031243,IF(N331="LST",0.124228,IF(N331="LLT",0.010189,IF(N331="LST-OO",0.074671,IF(N331="LLT-OO",0.011965,IF(N331="LMT-OO",0.013497,IF(N331="HST",7.2954,IF(N331="HLT",0.60795)))))))))</f>
        <v>0</v>
      </c>
      <c r="K331" s="32" t="n">
        <f aca="false">IF(N331="SST",0.260619,IF(N331="SLT",0.02188,IF(N331="LST",0.040676,IF(N331="LLT",0.003372,IF(N331="LST-OO",0.037557,IF(N331="LLT-OO",0.002079,IF(N331="LMT-OO",0.012499,IF(N331="HST",0.004293,IF(N331="HLT",0.0003578)))))))))</f>
        <v>0</v>
      </c>
      <c r="L331" s="29" t="n">
        <f aca="false">IF(N331="SST",0.087,IF(N331="SLT",0.087,IF(N331="LST",0.12,IF(N331="LLT",0.12,IF(N331="LST-OO",0.12,IF(N331="LLT-OO",0.12,IF(N331="LMT-OO",0.12,IF(N331="HST",0.07,IF(N331="HLT",0.07)))))))))</f>
        <v>0</v>
      </c>
      <c r="M331" s="33" t="str">
        <f aca="false">IF(ISBLANK(N331),"",IF(N331="HST",J331+K331*((I331+H331)/2),IF(N331="HLT",J331+K331*((I331+H331)/2),J331+K331*LN((I331+H331)/2))))</f>
        <v/>
      </c>
      <c r="N331" s="31"/>
      <c r="O331" s="31"/>
      <c r="P331" s="34" t="n">
        <f aca="false">IF($H$3="US",IF(LEFT(N331,1)="S",IF(O331&lt;=4000,1,IF(O331&gt;4000,0.79+(6*O331/100000))),IF(LEFT(N331,1)="L",IF(O331&lt;=200,1,IF(O331&gt;200,1.005+(4.5526*O331/100000))),IF(LEFT(N331,1)="H",1))),IF($H$3="SI",IF(LEFT(N331,1)="S",IF(O331&lt;=1219.51,1,IF(O331&gt;1219.51,0.79+(6*(O331*3.28)/100000))),IF(LEFT(N331,1)="L",IF(O331&lt;=60.98,1,IF(O331&gt;60.98,1.005+(4.5526*(O331*3.28)/100000))),IF(LEFT(N331,1)="H",1)))))</f>
        <v>0</v>
      </c>
      <c r="Q331" s="35"/>
      <c r="R331" s="36" t="str">
        <f aca="false">IF(AF331&lt;0,0,IF($AD331=0,"Review",IF($H$3="US",(($H331-$I331-0.066667*($G331))/($G331*$M331)-($L331*$Q331))*$P331,(($H331-$I331-0.066667*($G331))/($G331*$M331)-($L331/8.696*$Q331))*$P331*37)))</f>
        <v>Review</v>
      </c>
      <c r="S331" s="37" t="str">
        <f aca="false">IF(R331="Review","",IF(R331=0,"",(SQRT(SUMSQ((5),(100*1.4/(H331-I331)),(100*IF($E$3="US",0.1,0.1*37)/R331)))/100)*R331))</f>
        <v/>
      </c>
      <c r="T331" s="38" t="str">
        <f aca="false">IF(R331="Review","",IF(R331=0,"",S331/R331))</f>
        <v/>
      </c>
      <c r="U331" s="39" t="n">
        <v>0.1814</v>
      </c>
      <c r="V331" s="40" t="n">
        <v>0.00096</v>
      </c>
      <c r="W331" s="41" t="e">
        <f aca="false">U331*G331</f>
        <v>#VALUE!</v>
      </c>
      <c r="X331" s="41" t="e">
        <f aca="false">EXP(-W331)</f>
        <v>#VALUE!</v>
      </c>
      <c r="Y331" s="41" t="e">
        <f aca="false">1-X331</f>
        <v>#VALUE!</v>
      </c>
      <c r="Z331" s="41" t="e">
        <f aca="false">1-(Y331/W331)</f>
        <v>#VALUE!</v>
      </c>
      <c r="AA331" s="41" t="e">
        <f aca="false">(R331*U331*V331)/Z331</f>
        <v>#VALUE!</v>
      </c>
      <c r="AB331" s="40" t="n">
        <v>0.01887</v>
      </c>
      <c r="AC331" s="42" t="s">
        <v>50</v>
      </c>
      <c r="AD331" s="43" t="b">
        <f aca="false">AND(NOT(ISBLANK(D331)),NOT(ISBLANK(F331)),NOT(ISBLANK(H331)),NOT(ISBLANK(I331)),NOT(ISBLANK(O331)),NOT(ISBLANK(Q331)),Q331&gt;=0,O331&gt;=0,H331&gt;=0,I331&gt;=0,G331&gt;0)</f>
        <v>0</v>
      </c>
      <c r="AE331" s="42" t="s">
        <v>51</v>
      </c>
      <c r="AF331" s="44" t="str">
        <f aca="false">IF($AD331=0,"Review",IF($H$3="US",(($H331-$I331-0.066667*($G331))/($G331*$M331)-($L331*$Q331))*$P331,(($H331-$I331-0.066667*($G331))/($G331*$M331)-($L331/8.696*$Q331))*$P331*37))</f>
        <v>Review</v>
      </c>
      <c r="AG331" s="45" t="str">
        <f aca="false">IF($AD331=0,"Review",IF($H$3="US",AA331/AB331*0.105*37,AA331/AB331))</f>
        <v>Review</v>
      </c>
      <c r="AH331" s="46" t="str">
        <f aca="false">IF($AD331=0,"",IF($H$3="US",AG331/60/60,AG331/24/60/60))</f>
        <v/>
      </c>
      <c r="AI331" s="47" t="str">
        <f aca="false">IF($AD331=0,"",IF($H$3="US",AA331/AB331*37/24/60/60,AA331/AB331/24/60/60))</f>
        <v/>
      </c>
      <c r="AJ331" s="48" t="str">
        <f aca="false">IF(AD331=0,"",IF(AF331=0,"",S331/R331))</f>
        <v/>
      </c>
      <c r="AK331" s="49" t="str">
        <f aca="false">IF(AD331=1,5%,"")</f>
        <v/>
      </c>
      <c r="AL331" s="49" t="str">
        <f aca="false">IF(AD331=1,(100*1.4)/(H331-I331)/100,"")</f>
        <v/>
      </c>
      <c r="AM331" s="49" t="str">
        <f aca="false">IF(AD331=1,IF(G331&gt;0,IF($H$3="US",0.1/AF331,(0.1*37)/AF331),0.1),"")</f>
        <v/>
      </c>
      <c r="AN331" s="49" t="str">
        <f aca="false">IF(AD331=1,SQRT(AK331*AK331+AL331*AL331+AM331*AM331),"")</f>
        <v/>
      </c>
      <c r="AO331" s="55"/>
    </row>
    <row r="332" customFormat="false" ht="19.35" hidden="false" customHeight="false" outlineLevel="0" collapsed="false">
      <c r="A332" s="26"/>
      <c r="B332" s="26"/>
      <c r="C332" s="27"/>
      <c r="D332" s="28"/>
      <c r="E332" s="27"/>
      <c r="F332" s="28"/>
      <c r="G332" s="29" t="str">
        <f aca="false">IF(OR(ISBLANK(C332),ISBLANK(D332),ISBLANK(E332),ISBLANK(F332)),"",(E332+F332)-(C332+D332))</f>
        <v/>
      </c>
      <c r="H332" s="30"/>
      <c r="I332" s="31"/>
      <c r="J332" s="32" t="n">
        <f aca="false">IF(N332="SST",0.314473,IF(N332="SLT",0.031243,IF(N332="LST",0.124228,IF(N332="LLT",0.010189,IF(N332="LST-OO",0.074671,IF(N332="LLT-OO",0.011965,IF(N332="LMT-OO",0.013497,IF(N332="HST",7.2954,IF(N332="HLT",0.60795)))))))))</f>
        <v>0</v>
      </c>
      <c r="K332" s="32" t="n">
        <f aca="false">IF(N332="SST",0.260619,IF(N332="SLT",0.02188,IF(N332="LST",0.040676,IF(N332="LLT",0.003372,IF(N332="LST-OO",0.037557,IF(N332="LLT-OO",0.002079,IF(N332="LMT-OO",0.012499,IF(N332="HST",0.004293,IF(N332="HLT",0.0003578)))))))))</f>
        <v>0</v>
      </c>
      <c r="L332" s="29" t="n">
        <f aca="false">IF(N332="SST",0.087,IF(N332="SLT",0.087,IF(N332="LST",0.12,IF(N332="LLT",0.12,IF(N332="LST-OO",0.12,IF(N332="LLT-OO",0.12,IF(N332="LMT-OO",0.12,IF(N332="HST",0.07,IF(N332="HLT",0.07)))))))))</f>
        <v>0</v>
      </c>
      <c r="M332" s="33" t="str">
        <f aca="false">IF(ISBLANK(N332),"",IF(N332="HST",J332+K332*((I332+H332)/2),IF(N332="HLT",J332+K332*((I332+H332)/2),J332+K332*LN((I332+H332)/2))))</f>
        <v/>
      </c>
      <c r="N332" s="31"/>
      <c r="O332" s="31"/>
      <c r="P332" s="34" t="n">
        <f aca="false">IF($H$3="US",IF(LEFT(N332,1)="S",IF(O332&lt;=4000,1,IF(O332&gt;4000,0.79+(6*O332/100000))),IF(LEFT(N332,1)="L",IF(O332&lt;=200,1,IF(O332&gt;200,1.005+(4.5526*O332/100000))),IF(LEFT(N332,1)="H",1))),IF($H$3="SI",IF(LEFT(N332,1)="S",IF(O332&lt;=1219.51,1,IF(O332&gt;1219.51,0.79+(6*(O332*3.28)/100000))),IF(LEFT(N332,1)="L",IF(O332&lt;=60.98,1,IF(O332&gt;60.98,1.005+(4.5526*(O332*3.28)/100000))),IF(LEFT(N332,1)="H",1)))))</f>
        <v>0</v>
      </c>
      <c r="Q332" s="35"/>
      <c r="R332" s="36" t="str">
        <f aca="false">IF(AF332&lt;0,0,IF($AD332=0,"Review",IF($H$3="US",(($H332-$I332-0.066667*($G332))/($G332*$M332)-($L332*$Q332))*$P332,(($H332-$I332-0.066667*($G332))/($G332*$M332)-($L332/8.696*$Q332))*$P332*37)))</f>
        <v>Review</v>
      </c>
      <c r="S332" s="37" t="str">
        <f aca="false">IF(R332="Review","",IF(R332=0,"",(SQRT(SUMSQ((5),(100*1.4/(H332-I332)),(100*IF($E$3="US",0.1,0.1*37)/R332)))/100)*R332))</f>
        <v/>
      </c>
      <c r="T332" s="38" t="str">
        <f aca="false">IF(R332="Review","",IF(R332=0,"",S332/R332))</f>
        <v/>
      </c>
      <c r="U332" s="39" t="n">
        <v>0.1814</v>
      </c>
      <c r="V332" s="40" t="n">
        <v>0.00096</v>
      </c>
      <c r="W332" s="41" t="e">
        <f aca="false">U332*G332</f>
        <v>#VALUE!</v>
      </c>
      <c r="X332" s="41" t="e">
        <f aca="false">EXP(-W332)</f>
        <v>#VALUE!</v>
      </c>
      <c r="Y332" s="41" t="e">
        <f aca="false">1-X332</f>
        <v>#VALUE!</v>
      </c>
      <c r="Z332" s="41" t="e">
        <f aca="false">1-(Y332/W332)</f>
        <v>#VALUE!</v>
      </c>
      <c r="AA332" s="41" t="e">
        <f aca="false">(R332*U332*V332)/Z332</f>
        <v>#VALUE!</v>
      </c>
      <c r="AB332" s="40" t="n">
        <v>0.01887</v>
      </c>
      <c r="AC332" s="42" t="s">
        <v>50</v>
      </c>
      <c r="AD332" s="43" t="b">
        <f aca="false">AND(NOT(ISBLANK(D332)),NOT(ISBLANK(F332)),NOT(ISBLANK(H332)),NOT(ISBLANK(I332)),NOT(ISBLANK(O332)),NOT(ISBLANK(Q332)),Q332&gt;=0,O332&gt;=0,H332&gt;=0,I332&gt;=0,G332&gt;0)</f>
        <v>0</v>
      </c>
      <c r="AE332" s="42" t="s">
        <v>51</v>
      </c>
      <c r="AF332" s="44" t="str">
        <f aca="false">IF($AD332=0,"Review",IF($H$3="US",(($H332-$I332-0.066667*($G332))/($G332*$M332)-($L332*$Q332))*$P332,(($H332-$I332-0.066667*($G332))/($G332*$M332)-($L332/8.696*$Q332))*$P332*37))</f>
        <v>Review</v>
      </c>
      <c r="AG332" s="45" t="str">
        <f aca="false">IF($AD332=0,"Review",IF($H$3="US",AA332/AB332*0.105*37,AA332/AB332))</f>
        <v>Review</v>
      </c>
      <c r="AH332" s="46" t="str">
        <f aca="false">IF($AD332=0,"",IF($H$3="US",AG332/60/60,AG332/24/60/60))</f>
        <v/>
      </c>
      <c r="AI332" s="47" t="str">
        <f aca="false">IF($AD332=0,"",IF($H$3="US",AA332/AB332*37/24/60/60,AA332/AB332/24/60/60))</f>
        <v/>
      </c>
      <c r="AJ332" s="48" t="str">
        <f aca="false">IF(AD332=0,"",IF(AF332=0,"",S332/R332))</f>
        <v/>
      </c>
      <c r="AK332" s="49" t="str">
        <f aca="false">IF(AD332=1,5%,"")</f>
        <v/>
      </c>
      <c r="AL332" s="49" t="str">
        <f aca="false">IF(AD332=1,(100*1.4)/(H332-I332)/100,"")</f>
        <v/>
      </c>
      <c r="AM332" s="49" t="str">
        <f aca="false">IF(AD332=1,IF(G332&gt;0,IF($H$3="US",0.1/AF332,(0.1*37)/AF332),0.1),"")</f>
        <v/>
      </c>
      <c r="AN332" s="49" t="str">
        <f aca="false">IF(AD332=1,SQRT(AK332*AK332+AL332*AL332+AM332*AM332),"")</f>
        <v/>
      </c>
      <c r="AO332" s="55"/>
    </row>
    <row r="333" customFormat="false" ht="19.35" hidden="false" customHeight="false" outlineLevel="0" collapsed="false">
      <c r="A333" s="26"/>
      <c r="B333" s="26"/>
      <c r="C333" s="27"/>
      <c r="D333" s="28"/>
      <c r="E333" s="27"/>
      <c r="F333" s="28"/>
      <c r="G333" s="29" t="str">
        <f aca="false">IF(OR(ISBLANK(C333),ISBLANK(D333),ISBLANK(E333),ISBLANK(F333)),"",(E333+F333)-(C333+D333))</f>
        <v/>
      </c>
      <c r="H333" s="30"/>
      <c r="I333" s="31"/>
      <c r="J333" s="32" t="n">
        <f aca="false">IF(N333="SST",0.314473,IF(N333="SLT",0.031243,IF(N333="LST",0.124228,IF(N333="LLT",0.010189,IF(N333="LST-OO",0.074671,IF(N333="LLT-OO",0.011965,IF(N333="LMT-OO",0.013497,IF(N333="HST",7.2954,IF(N333="HLT",0.60795)))))))))</f>
        <v>0</v>
      </c>
      <c r="K333" s="32" t="n">
        <f aca="false">IF(N333="SST",0.260619,IF(N333="SLT",0.02188,IF(N333="LST",0.040676,IF(N333="LLT",0.003372,IF(N333="LST-OO",0.037557,IF(N333="LLT-OO",0.002079,IF(N333="LMT-OO",0.012499,IF(N333="HST",0.004293,IF(N333="HLT",0.0003578)))))))))</f>
        <v>0</v>
      </c>
      <c r="L333" s="29" t="n">
        <f aca="false">IF(N333="SST",0.087,IF(N333="SLT",0.087,IF(N333="LST",0.12,IF(N333="LLT",0.12,IF(N333="LST-OO",0.12,IF(N333="LLT-OO",0.12,IF(N333="LMT-OO",0.12,IF(N333="HST",0.07,IF(N333="HLT",0.07)))))))))</f>
        <v>0</v>
      </c>
      <c r="M333" s="33" t="str">
        <f aca="false">IF(ISBLANK(N333),"",IF(N333="HST",J333+K333*((I333+H333)/2),IF(N333="HLT",J333+K333*((I333+H333)/2),J333+K333*LN((I333+H333)/2))))</f>
        <v/>
      </c>
      <c r="N333" s="31"/>
      <c r="O333" s="31"/>
      <c r="P333" s="34" t="n">
        <f aca="false">IF($H$3="US",IF(LEFT(N333,1)="S",IF(O333&lt;=4000,1,IF(O333&gt;4000,0.79+(6*O333/100000))),IF(LEFT(N333,1)="L",IF(O333&lt;=200,1,IF(O333&gt;200,1.005+(4.5526*O333/100000))),IF(LEFT(N333,1)="H",1))),IF($H$3="SI",IF(LEFT(N333,1)="S",IF(O333&lt;=1219.51,1,IF(O333&gt;1219.51,0.79+(6*(O333*3.28)/100000))),IF(LEFT(N333,1)="L",IF(O333&lt;=60.98,1,IF(O333&gt;60.98,1.005+(4.5526*(O333*3.28)/100000))),IF(LEFT(N333,1)="H",1)))))</f>
        <v>0</v>
      </c>
      <c r="Q333" s="35"/>
      <c r="R333" s="36" t="str">
        <f aca="false">IF(AF333&lt;0,0,IF($AD333=0,"Review",IF($H$3="US",(($H333-$I333-0.066667*($G333))/($G333*$M333)-($L333*$Q333))*$P333,(($H333-$I333-0.066667*($G333))/($G333*$M333)-($L333/8.696*$Q333))*$P333*37)))</f>
        <v>Review</v>
      </c>
      <c r="S333" s="37" t="str">
        <f aca="false">IF(R333="Review","",IF(R333=0,"",(SQRT(SUMSQ((5),(100*1.4/(H333-I333)),(100*IF($E$3="US",0.1,0.1*37)/R333)))/100)*R333))</f>
        <v/>
      </c>
      <c r="T333" s="38" t="str">
        <f aca="false">IF(R333="Review","",IF(R333=0,"",S333/R333))</f>
        <v/>
      </c>
      <c r="U333" s="39" t="n">
        <v>0.1814</v>
      </c>
      <c r="V333" s="40" t="n">
        <v>0.00096</v>
      </c>
      <c r="W333" s="41" t="e">
        <f aca="false">U333*G333</f>
        <v>#VALUE!</v>
      </c>
      <c r="X333" s="41" t="e">
        <f aca="false">EXP(-W333)</f>
        <v>#VALUE!</v>
      </c>
      <c r="Y333" s="41" t="e">
        <f aca="false">1-X333</f>
        <v>#VALUE!</v>
      </c>
      <c r="Z333" s="41" t="e">
        <f aca="false">1-(Y333/W333)</f>
        <v>#VALUE!</v>
      </c>
      <c r="AA333" s="41" t="e">
        <f aca="false">(R333*U333*V333)/Z333</f>
        <v>#VALUE!</v>
      </c>
      <c r="AB333" s="40" t="n">
        <v>0.01887</v>
      </c>
      <c r="AC333" s="42" t="s">
        <v>50</v>
      </c>
      <c r="AD333" s="43" t="b">
        <f aca="false">AND(NOT(ISBLANK(D333)),NOT(ISBLANK(F333)),NOT(ISBLANK(H333)),NOT(ISBLANK(I333)),NOT(ISBLANK(O333)),NOT(ISBLANK(Q333)),Q333&gt;=0,O333&gt;=0,H333&gt;=0,I333&gt;=0,G333&gt;0)</f>
        <v>0</v>
      </c>
      <c r="AE333" s="42" t="s">
        <v>51</v>
      </c>
      <c r="AF333" s="44" t="str">
        <f aca="false">IF($AD333=0,"Review",IF($H$3="US",(($H333-$I333-0.066667*($G333))/($G333*$M333)-($L333*$Q333))*$P333,(($H333-$I333-0.066667*($G333))/($G333*$M333)-($L333/8.696*$Q333))*$P333*37))</f>
        <v>Review</v>
      </c>
      <c r="AG333" s="45" t="str">
        <f aca="false">IF($AD333=0,"Review",IF($H$3="US",AA333/AB333*0.105*37,AA333/AB333))</f>
        <v>Review</v>
      </c>
      <c r="AH333" s="46" t="str">
        <f aca="false">IF($AD333=0,"",IF($H$3="US",AG333/60/60,AG333/24/60/60))</f>
        <v/>
      </c>
      <c r="AI333" s="47" t="str">
        <f aca="false">IF($AD333=0,"",IF($H$3="US",AA333/AB333*37/24/60/60,AA333/AB333/24/60/60))</f>
        <v/>
      </c>
      <c r="AJ333" s="48" t="str">
        <f aca="false">IF(AD333=0,"",IF(AF333=0,"",S333/R333))</f>
        <v/>
      </c>
      <c r="AK333" s="49" t="str">
        <f aca="false">IF(AD333=1,5%,"")</f>
        <v/>
      </c>
      <c r="AL333" s="49" t="str">
        <f aca="false">IF(AD333=1,(100*1.4)/(H333-I333)/100,"")</f>
        <v/>
      </c>
      <c r="AM333" s="49" t="str">
        <f aca="false">IF(AD333=1,IF(G333&gt;0,IF($H$3="US",0.1/AF333,(0.1*37)/AF333),0.1),"")</f>
        <v/>
      </c>
      <c r="AN333" s="49" t="str">
        <f aca="false">IF(AD333=1,SQRT(AK333*AK333+AL333*AL333+AM333*AM333),"")</f>
        <v/>
      </c>
      <c r="AO333" s="55"/>
    </row>
    <row r="334" customFormat="false" ht="19.35" hidden="false" customHeight="false" outlineLevel="0" collapsed="false">
      <c r="A334" s="26"/>
      <c r="B334" s="26"/>
      <c r="C334" s="27"/>
      <c r="D334" s="28"/>
      <c r="E334" s="27"/>
      <c r="F334" s="28"/>
      <c r="G334" s="29" t="str">
        <f aca="false">IF(OR(ISBLANK(C334),ISBLANK(D334),ISBLANK(E334),ISBLANK(F334)),"",(E334+F334)-(C334+D334))</f>
        <v/>
      </c>
      <c r="H334" s="30"/>
      <c r="I334" s="31"/>
      <c r="J334" s="32" t="n">
        <f aca="false">IF(N334="SST",0.314473,IF(N334="SLT",0.031243,IF(N334="LST",0.124228,IF(N334="LLT",0.010189,IF(N334="LST-OO",0.074671,IF(N334="LLT-OO",0.011965,IF(N334="LMT-OO",0.013497,IF(N334="HST",7.2954,IF(N334="HLT",0.60795)))))))))</f>
        <v>0</v>
      </c>
      <c r="K334" s="32" t="n">
        <f aca="false">IF(N334="SST",0.260619,IF(N334="SLT",0.02188,IF(N334="LST",0.040676,IF(N334="LLT",0.003372,IF(N334="LST-OO",0.037557,IF(N334="LLT-OO",0.002079,IF(N334="LMT-OO",0.012499,IF(N334="HST",0.004293,IF(N334="HLT",0.0003578)))))))))</f>
        <v>0</v>
      </c>
      <c r="L334" s="29" t="n">
        <f aca="false">IF(N334="SST",0.087,IF(N334="SLT",0.087,IF(N334="LST",0.12,IF(N334="LLT",0.12,IF(N334="LST-OO",0.12,IF(N334="LLT-OO",0.12,IF(N334="LMT-OO",0.12,IF(N334="HST",0.07,IF(N334="HLT",0.07)))))))))</f>
        <v>0</v>
      </c>
      <c r="M334" s="33" t="str">
        <f aca="false">IF(ISBLANK(N334),"",IF(N334="HST",J334+K334*((I334+H334)/2),IF(N334="HLT",J334+K334*((I334+H334)/2),J334+K334*LN((I334+H334)/2))))</f>
        <v/>
      </c>
      <c r="N334" s="31"/>
      <c r="O334" s="31"/>
      <c r="P334" s="34" t="n">
        <f aca="false">IF($H$3="US",IF(LEFT(N334,1)="S",IF(O334&lt;=4000,1,IF(O334&gt;4000,0.79+(6*O334/100000))),IF(LEFT(N334,1)="L",IF(O334&lt;=200,1,IF(O334&gt;200,1.005+(4.5526*O334/100000))),IF(LEFT(N334,1)="H",1))),IF($H$3="SI",IF(LEFT(N334,1)="S",IF(O334&lt;=1219.51,1,IF(O334&gt;1219.51,0.79+(6*(O334*3.28)/100000))),IF(LEFT(N334,1)="L",IF(O334&lt;=60.98,1,IF(O334&gt;60.98,1.005+(4.5526*(O334*3.28)/100000))),IF(LEFT(N334,1)="H",1)))))</f>
        <v>0</v>
      </c>
      <c r="Q334" s="35"/>
      <c r="R334" s="36" t="str">
        <f aca="false">IF(AF334&lt;0,0,IF($AD334=0,"Review",IF($H$3="US",(($H334-$I334-0.066667*($G334))/($G334*$M334)-($L334*$Q334))*$P334,(($H334-$I334-0.066667*($G334))/($G334*$M334)-($L334/8.696*$Q334))*$P334*37)))</f>
        <v>Review</v>
      </c>
      <c r="S334" s="37" t="str">
        <f aca="false">IF(R334="Review","",IF(R334=0,"",(SQRT(SUMSQ((5),(100*1.4/(H334-I334)),(100*IF($E$3="US",0.1,0.1*37)/R334)))/100)*R334))</f>
        <v/>
      </c>
      <c r="T334" s="38" t="str">
        <f aca="false">IF(R334="Review","",IF(R334=0,"",S334/R334))</f>
        <v/>
      </c>
      <c r="U334" s="39" t="n">
        <v>0.1814</v>
      </c>
      <c r="V334" s="40" t="n">
        <v>0.00096</v>
      </c>
      <c r="W334" s="41" t="e">
        <f aca="false">U334*G334</f>
        <v>#VALUE!</v>
      </c>
      <c r="X334" s="41" t="e">
        <f aca="false">EXP(-W334)</f>
        <v>#VALUE!</v>
      </c>
      <c r="Y334" s="41" t="e">
        <f aca="false">1-X334</f>
        <v>#VALUE!</v>
      </c>
      <c r="Z334" s="41" t="e">
        <f aca="false">1-(Y334/W334)</f>
        <v>#VALUE!</v>
      </c>
      <c r="AA334" s="41" t="e">
        <f aca="false">(R334*U334*V334)/Z334</f>
        <v>#VALUE!</v>
      </c>
      <c r="AB334" s="40" t="n">
        <v>0.01887</v>
      </c>
      <c r="AC334" s="42" t="s">
        <v>50</v>
      </c>
      <c r="AD334" s="43" t="b">
        <f aca="false">AND(NOT(ISBLANK(D334)),NOT(ISBLANK(F334)),NOT(ISBLANK(H334)),NOT(ISBLANK(I334)),NOT(ISBLANK(O334)),NOT(ISBLANK(Q334)),Q334&gt;=0,O334&gt;=0,H334&gt;=0,I334&gt;=0,G334&gt;0)</f>
        <v>0</v>
      </c>
      <c r="AE334" s="42" t="s">
        <v>51</v>
      </c>
      <c r="AF334" s="44" t="str">
        <f aca="false">IF($AD334=0,"Review",IF($H$3="US",(($H334-$I334-0.066667*($G334))/($G334*$M334)-($L334*$Q334))*$P334,(($H334-$I334-0.066667*($G334))/($G334*$M334)-($L334/8.696*$Q334))*$P334*37))</f>
        <v>Review</v>
      </c>
      <c r="AG334" s="45" t="str">
        <f aca="false">IF($AD334=0,"Review",IF($H$3="US",AA334/AB334*0.105*37,AA334/AB334))</f>
        <v>Review</v>
      </c>
      <c r="AH334" s="46" t="str">
        <f aca="false">IF($AD334=0,"",IF($H$3="US",AG334/60/60,AG334/24/60/60))</f>
        <v/>
      </c>
      <c r="AI334" s="47" t="str">
        <f aca="false">IF($AD334=0,"",IF($H$3="US",AA334/AB334*37/24/60/60,AA334/AB334/24/60/60))</f>
        <v/>
      </c>
      <c r="AJ334" s="48" t="str">
        <f aca="false">IF(AD334=0,"",IF(AF334=0,"",S334/R334))</f>
        <v/>
      </c>
      <c r="AK334" s="49" t="str">
        <f aca="false">IF(AD334=1,5%,"")</f>
        <v/>
      </c>
      <c r="AL334" s="49" t="str">
        <f aca="false">IF(AD334=1,(100*1.4)/(H334-I334)/100,"")</f>
        <v/>
      </c>
      <c r="AM334" s="49" t="str">
        <f aca="false">IF(AD334=1,IF(G334&gt;0,IF($H$3="US",0.1/AF334,(0.1*37)/AF334),0.1),"")</f>
        <v/>
      </c>
      <c r="AN334" s="49" t="str">
        <f aca="false">IF(AD334=1,SQRT(AK334*AK334+AL334*AL334+AM334*AM334),"")</f>
        <v/>
      </c>
      <c r="AO334" s="55"/>
    </row>
    <row r="335" customFormat="false" ht="19.35" hidden="false" customHeight="false" outlineLevel="0" collapsed="false">
      <c r="A335" s="26"/>
      <c r="B335" s="26"/>
      <c r="C335" s="27"/>
      <c r="D335" s="28"/>
      <c r="E335" s="27"/>
      <c r="F335" s="28"/>
      <c r="G335" s="29" t="str">
        <f aca="false">IF(OR(ISBLANK(C335),ISBLANK(D335),ISBLANK(E335),ISBLANK(F335)),"",(E335+F335)-(C335+D335))</f>
        <v/>
      </c>
      <c r="H335" s="30"/>
      <c r="I335" s="31"/>
      <c r="J335" s="32" t="n">
        <f aca="false">IF(N335="SST",0.314473,IF(N335="SLT",0.031243,IF(N335="LST",0.124228,IF(N335="LLT",0.010189,IF(N335="LST-OO",0.074671,IF(N335="LLT-OO",0.011965,IF(N335="LMT-OO",0.013497,IF(N335="HST",7.2954,IF(N335="HLT",0.60795)))))))))</f>
        <v>0</v>
      </c>
      <c r="K335" s="32" t="n">
        <f aca="false">IF(N335="SST",0.260619,IF(N335="SLT",0.02188,IF(N335="LST",0.040676,IF(N335="LLT",0.003372,IF(N335="LST-OO",0.037557,IF(N335="LLT-OO",0.002079,IF(N335="LMT-OO",0.012499,IF(N335="HST",0.004293,IF(N335="HLT",0.0003578)))))))))</f>
        <v>0</v>
      </c>
      <c r="L335" s="29" t="n">
        <f aca="false">IF(N335="SST",0.087,IF(N335="SLT",0.087,IF(N335="LST",0.12,IF(N335="LLT",0.12,IF(N335="LST-OO",0.12,IF(N335="LLT-OO",0.12,IF(N335="LMT-OO",0.12,IF(N335="HST",0.07,IF(N335="HLT",0.07)))))))))</f>
        <v>0</v>
      </c>
      <c r="M335" s="33" t="str">
        <f aca="false">IF(ISBLANK(N335),"",IF(N335="HST",J335+K335*((I335+H335)/2),IF(N335="HLT",J335+K335*((I335+H335)/2),J335+K335*LN((I335+H335)/2))))</f>
        <v/>
      </c>
      <c r="N335" s="31"/>
      <c r="O335" s="31"/>
      <c r="P335" s="34" t="n">
        <f aca="false">IF($H$3="US",IF(LEFT(N335,1)="S",IF(O335&lt;=4000,1,IF(O335&gt;4000,0.79+(6*O335/100000))),IF(LEFT(N335,1)="L",IF(O335&lt;=200,1,IF(O335&gt;200,1.005+(4.5526*O335/100000))),IF(LEFT(N335,1)="H",1))),IF($H$3="SI",IF(LEFT(N335,1)="S",IF(O335&lt;=1219.51,1,IF(O335&gt;1219.51,0.79+(6*(O335*3.28)/100000))),IF(LEFT(N335,1)="L",IF(O335&lt;=60.98,1,IF(O335&gt;60.98,1.005+(4.5526*(O335*3.28)/100000))),IF(LEFT(N335,1)="H",1)))))</f>
        <v>0</v>
      </c>
      <c r="Q335" s="35"/>
      <c r="R335" s="36" t="str">
        <f aca="false">IF(AF335&lt;0,0,IF($AD335=0,"Review",IF($H$3="US",(($H335-$I335-0.066667*($G335))/($G335*$M335)-($L335*$Q335))*$P335,(($H335-$I335-0.066667*($G335))/($G335*$M335)-($L335/8.696*$Q335))*$P335*37)))</f>
        <v>Review</v>
      </c>
      <c r="S335" s="37" t="str">
        <f aca="false">IF(R335="Review","",IF(R335=0,"",(SQRT(SUMSQ((5),(100*1.4/(H335-I335)),(100*IF($E$3="US",0.1,0.1*37)/R335)))/100)*R335))</f>
        <v/>
      </c>
      <c r="T335" s="38" t="str">
        <f aca="false">IF(R335="Review","",IF(R335=0,"",S335/R335))</f>
        <v/>
      </c>
      <c r="U335" s="39" t="n">
        <v>0.1814</v>
      </c>
      <c r="V335" s="40" t="n">
        <v>0.00096</v>
      </c>
      <c r="W335" s="41" t="e">
        <f aca="false">U335*G335</f>
        <v>#VALUE!</v>
      </c>
      <c r="X335" s="41" t="e">
        <f aca="false">EXP(-W335)</f>
        <v>#VALUE!</v>
      </c>
      <c r="Y335" s="41" t="e">
        <f aca="false">1-X335</f>
        <v>#VALUE!</v>
      </c>
      <c r="Z335" s="41" t="e">
        <f aca="false">1-(Y335/W335)</f>
        <v>#VALUE!</v>
      </c>
      <c r="AA335" s="41" t="e">
        <f aca="false">(R335*U335*V335)/Z335</f>
        <v>#VALUE!</v>
      </c>
      <c r="AB335" s="40" t="n">
        <v>0.01887</v>
      </c>
      <c r="AC335" s="42" t="s">
        <v>50</v>
      </c>
      <c r="AD335" s="43" t="b">
        <f aca="false">AND(NOT(ISBLANK(D335)),NOT(ISBLANK(F335)),NOT(ISBLANK(H335)),NOT(ISBLANK(I335)),NOT(ISBLANK(O335)),NOT(ISBLANK(Q335)),Q335&gt;=0,O335&gt;=0,H335&gt;=0,I335&gt;=0,G335&gt;0)</f>
        <v>0</v>
      </c>
      <c r="AE335" s="42" t="s">
        <v>51</v>
      </c>
      <c r="AF335" s="44" t="str">
        <f aca="false">IF($AD335=0,"Review",IF($H$3="US",(($H335-$I335-0.066667*($G335))/($G335*$M335)-($L335*$Q335))*$P335,(($H335-$I335-0.066667*($G335))/($G335*$M335)-($L335/8.696*$Q335))*$P335*37))</f>
        <v>Review</v>
      </c>
      <c r="AG335" s="45" t="str">
        <f aca="false">IF($AD335=0,"Review",IF($H$3="US",AA335/AB335*0.105*37,AA335/AB335))</f>
        <v>Review</v>
      </c>
      <c r="AH335" s="46" t="str">
        <f aca="false">IF($AD335=0,"",IF($H$3="US",AG335/60/60,AG335/24/60/60))</f>
        <v/>
      </c>
      <c r="AI335" s="47" t="str">
        <f aca="false">IF($AD335=0,"",IF($H$3="US",AA335/AB335*37/24/60/60,AA335/AB335/24/60/60))</f>
        <v/>
      </c>
      <c r="AJ335" s="48" t="str">
        <f aca="false">IF(AD335=0,"",IF(AF335=0,"",S335/R335))</f>
        <v/>
      </c>
      <c r="AK335" s="49" t="str">
        <f aca="false">IF(AD335=1,5%,"")</f>
        <v/>
      </c>
      <c r="AL335" s="49" t="str">
        <f aca="false">IF(AD335=1,(100*1.4)/(H335-I335)/100,"")</f>
        <v/>
      </c>
      <c r="AM335" s="49" t="str">
        <f aca="false">IF(AD335=1,IF(G335&gt;0,IF($H$3="US",0.1/AF335,(0.1*37)/AF335),0.1),"")</f>
        <v/>
      </c>
      <c r="AN335" s="49" t="str">
        <f aca="false">IF(AD335=1,SQRT(AK335*AK335+AL335*AL335+AM335*AM335),"")</f>
        <v/>
      </c>
      <c r="AO335" s="55"/>
    </row>
    <row r="336" customFormat="false" ht="19.35" hidden="false" customHeight="false" outlineLevel="0" collapsed="false">
      <c r="A336" s="26"/>
      <c r="B336" s="26"/>
      <c r="C336" s="27"/>
      <c r="D336" s="28"/>
      <c r="E336" s="27"/>
      <c r="F336" s="28"/>
      <c r="G336" s="29" t="str">
        <f aca="false">IF(OR(ISBLANK(C336),ISBLANK(D336),ISBLANK(E336),ISBLANK(F336)),"",(E336+F336)-(C336+D336))</f>
        <v/>
      </c>
      <c r="H336" s="30"/>
      <c r="I336" s="31"/>
      <c r="J336" s="32" t="n">
        <f aca="false">IF(N336="SST",0.314473,IF(N336="SLT",0.031243,IF(N336="LST",0.124228,IF(N336="LLT",0.010189,IF(N336="LST-OO",0.074671,IF(N336="LLT-OO",0.011965,IF(N336="LMT-OO",0.013497,IF(N336="HST",7.2954,IF(N336="HLT",0.60795)))))))))</f>
        <v>0</v>
      </c>
      <c r="K336" s="32" t="n">
        <f aca="false">IF(N336="SST",0.260619,IF(N336="SLT",0.02188,IF(N336="LST",0.040676,IF(N336="LLT",0.003372,IF(N336="LST-OO",0.037557,IF(N336="LLT-OO",0.002079,IF(N336="LMT-OO",0.012499,IF(N336="HST",0.004293,IF(N336="HLT",0.0003578)))))))))</f>
        <v>0</v>
      </c>
      <c r="L336" s="29" t="n">
        <f aca="false">IF(N336="SST",0.087,IF(N336="SLT",0.087,IF(N336="LST",0.12,IF(N336="LLT",0.12,IF(N336="LST-OO",0.12,IF(N336="LLT-OO",0.12,IF(N336="LMT-OO",0.12,IF(N336="HST",0.07,IF(N336="HLT",0.07)))))))))</f>
        <v>0</v>
      </c>
      <c r="M336" s="33" t="str">
        <f aca="false">IF(ISBLANK(N336),"",IF(N336="HST",J336+K336*((I336+H336)/2),IF(N336="HLT",J336+K336*((I336+H336)/2),J336+K336*LN((I336+H336)/2))))</f>
        <v/>
      </c>
      <c r="N336" s="31"/>
      <c r="O336" s="31"/>
      <c r="P336" s="34" t="n">
        <f aca="false">IF($H$3="US",IF(LEFT(N336,1)="S",IF(O336&lt;=4000,1,IF(O336&gt;4000,0.79+(6*O336/100000))),IF(LEFT(N336,1)="L",IF(O336&lt;=200,1,IF(O336&gt;200,1.005+(4.5526*O336/100000))),IF(LEFT(N336,1)="H",1))),IF($H$3="SI",IF(LEFT(N336,1)="S",IF(O336&lt;=1219.51,1,IF(O336&gt;1219.51,0.79+(6*(O336*3.28)/100000))),IF(LEFT(N336,1)="L",IF(O336&lt;=60.98,1,IF(O336&gt;60.98,1.005+(4.5526*(O336*3.28)/100000))),IF(LEFT(N336,1)="H",1)))))</f>
        <v>0</v>
      </c>
      <c r="Q336" s="35"/>
      <c r="R336" s="36" t="str">
        <f aca="false">IF(AF336&lt;0,0,IF($AD336=0,"Review",IF($H$3="US",(($H336-$I336-0.066667*($G336))/($G336*$M336)-($L336*$Q336))*$P336,(($H336-$I336-0.066667*($G336))/($G336*$M336)-($L336/8.696*$Q336))*$P336*37)))</f>
        <v>Review</v>
      </c>
      <c r="S336" s="37" t="str">
        <f aca="false">IF(R336="Review","",IF(R336=0,"",(SQRT(SUMSQ((5),(100*1.4/(H336-I336)),(100*IF($E$3="US",0.1,0.1*37)/R336)))/100)*R336))</f>
        <v/>
      </c>
      <c r="T336" s="38" t="str">
        <f aca="false">IF(R336="Review","",IF(R336=0,"",S336/R336))</f>
        <v/>
      </c>
      <c r="U336" s="39" t="n">
        <v>0.1814</v>
      </c>
      <c r="V336" s="40" t="n">
        <v>0.00096</v>
      </c>
      <c r="W336" s="41" t="e">
        <f aca="false">U336*G336</f>
        <v>#VALUE!</v>
      </c>
      <c r="X336" s="41" t="e">
        <f aca="false">EXP(-W336)</f>
        <v>#VALUE!</v>
      </c>
      <c r="Y336" s="41" t="e">
        <f aca="false">1-X336</f>
        <v>#VALUE!</v>
      </c>
      <c r="Z336" s="41" t="e">
        <f aca="false">1-(Y336/W336)</f>
        <v>#VALUE!</v>
      </c>
      <c r="AA336" s="41" t="e">
        <f aca="false">(R336*U336*V336)/Z336</f>
        <v>#VALUE!</v>
      </c>
      <c r="AB336" s="40" t="n">
        <v>0.01887</v>
      </c>
      <c r="AC336" s="42" t="s">
        <v>50</v>
      </c>
      <c r="AD336" s="43" t="b">
        <f aca="false">AND(NOT(ISBLANK(D336)),NOT(ISBLANK(F336)),NOT(ISBLANK(H336)),NOT(ISBLANK(I336)),NOT(ISBLANK(O336)),NOT(ISBLANK(Q336)),Q336&gt;=0,O336&gt;=0,H336&gt;=0,I336&gt;=0,G336&gt;0)</f>
        <v>0</v>
      </c>
      <c r="AE336" s="42" t="s">
        <v>51</v>
      </c>
      <c r="AF336" s="44" t="str">
        <f aca="false">IF($AD336=0,"Review",IF($H$3="US",(($H336-$I336-0.066667*($G336))/($G336*$M336)-($L336*$Q336))*$P336,(($H336-$I336-0.066667*($G336))/($G336*$M336)-($L336/8.696*$Q336))*$P336*37))</f>
        <v>Review</v>
      </c>
      <c r="AG336" s="45" t="str">
        <f aca="false">IF($AD336=0,"Review",IF($H$3="US",AA336/AB336*0.105*37,AA336/AB336))</f>
        <v>Review</v>
      </c>
      <c r="AH336" s="46" t="str">
        <f aca="false">IF($AD336=0,"",IF($H$3="US",AG336/60/60,AG336/24/60/60))</f>
        <v/>
      </c>
      <c r="AI336" s="47" t="str">
        <f aca="false">IF($AD336=0,"",IF($H$3="US",AA336/AB336*37/24/60/60,AA336/AB336/24/60/60))</f>
        <v/>
      </c>
      <c r="AJ336" s="48" t="str">
        <f aca="false">IF(AD336=0,"",IF(AF336=0,"",S336/R336))</f>
        <v/>
      </c>
      <c r="AK336" s="49" t="str">
        <f aca="false">IF(AD336=1,5%,"")</f>
        <v/>
      </c>
      <c r="AL336" s="49" t="str">
        <f aca="false">IF(AD336=1,(100*1.4)/(H336-I336)/100,"")</f>
        <v/>
      </c>
      <c r="AM336" s="49" t="str">
        <f aca="false">IF(AD336=1,IF(G336&gt;0,IF($H$3="US",0.1/AF336,(0.1*37)/AF336),0.1),"")</f>
        <v/>
      </c>
      <c r="AN336" s="49" t="str">
        <f aca="false">IF(AD336=1,SQRT(AK336*AK336+AL336*AL336+AM336*AM336),"")</f>
        <v/>
      </c>
      <c r="AO336" s="55"/>
    </row>
    <row r="337" customFormat="false" ht="19.35" hidden="false" customHeight="false" outlineLevel="0" collapsed="false">
      <c r="A337" s="26"/>
      <c r="B337" s="26"/>
      <c r="C337" s="27"/>
      <c r="D337" s="28"/>
      <c r="E337" s="27"/>
      <c r="F337" s="28"/>
      <c r="G337" s="29" t="str">
        <f aca="false">IF(OR(ISBLANK(C337),ISBLANK(D337),ISBLANK(E337),ISBLANK(F337)),"",(E337+F337)-(C337+D337))</f>
        <v/>
      </c>
      <c r="H337" s="30"/>
      <c r="I337" s="31"/>
      <c r="J337" s="32" t="n">
        <f aca="false">IF(N337="SST",0.314473,IF(N337="SLT",0.031243,IF(N337="LST",0.124228,IF(N337="LLT",0.010189,IF(N337="LST-OO",0.074671,IF(N337="LLT-OO",0.011965,IF(N337="LMT-OO",0.013497,IF(N337="HST",7.2954,IF(N337="HLT",0.60795)))))))))</f>
        <v>0</v>
      </c>
      <c r="K337" s="32" t="n">
        <f aca="false">IF(N337="SST",0.260619,IF(N337="SLT",0.02188,IF(N337="LST",0.040676,IF(N337="LLT",0.003372,IF(N337="LST-OO",0.037557,IF(N337="LLT-OO",0.002079,IF(N337="LMT-OO",0.012499,IF(N337="HST",0.004293,IF(N337="HLT",0.0003578)))))))))</f>
        <v>0</v>
      </c>
      <c r="L337" s="29" t="n">
        <f aca="false">IF(N337="SST",0.087,IF(N337="SLT",0.087,IF(N337="LST",0.12,IF(N337="LLT",0.12,IF(N337="LST-OO",0.12,IF(N337="LLT-OO",0.12,IF(N337="LMT-OO",0.12,IF(N337="HST",0.07,IF(N337="HLT",0.07)))))))))</f>
        <v>0</v>
      </c>
      <c r="M337" s="33" t="str">
        <f aca="false">IF(ISBLANK(N337),"",IF(N337="HST",J337+K337*((I337+H337)/2),IF(N337="HLT",J337+K337*((I337+H337)/2),J337+K337*LN((I337+H337)/2))))</f>
        <v/>
      </c>
      <c r="N337" s="31"/>
      <c r="O337" s="31"/>
      <c r="P337" s="34" t="n">
        <f aca="false">IF($H$3="US",IF(LEFT(N337,1)="S",IF(O337&lt;=4000,1,IF(O337&gt;4000,0.79+(6*O337/100000))),IF(LEFT(N337,1)="L",IF(O337&lt;=200,1,IF(O337&gt;200,1.005+(4.5526*O337/100000))),IF(LEFT(N337,1)="H",1))),IF($H$3="SI",IF(LEFT(N337,1)="S",IF(O337&lt;=1219.51,1,IF(O337&gt;1219.51,0.79+(6*(O337*3.28)/100000))),IF(LEFT(N337,1)="L",IF(O337&lt;=60.98,1,IF(O337&gt;60.98,1.005+(4.5526*(O337*3.28)/100000))),IF(LEFT(N337,1)="H",1)))))</f>
        <v>0</v>
      </c>
      <c r="Q337" s="35"/>
      <c r="R337" s="36" t="str">
        <f aca="false">IF(AF337&lt;0,0,IF($AD337=0,"Review",IF($H$3="US",(($H337-$I337-0.066667*($G337))/($G337*$M337)-($L337*$Q337))*$P337,(($H337-$I337-0.066667*($G337))/($G337*$M337)-($L337/8.696*$Q337))*$P337*37)))</f>
        <v>Review</v>
      </c>
      <c r="S337" s="37" t="str">
        <f aca="false">IF(R337="Review","",IF(R337=0,"",(SQRT(SUMSQ((5),(100*1.4/(H337-I337)),(100*IF($E$3="US",0.1,0.1*37)/R337)))/100)*R337))</f>
        <v/>
      </c>
      <c r="T337" s="38" t="str">
        <f aca="false">IF(R337="Review","",IF(R337=0,"",S337/R337))</f>
        <v/>
      </c>
      <c r="U337" s="39" t="n">
        <v>0.1814</v>
      </c>
      <c r="V337" s="40" t="n">
        <v>0.00096</v>
      </c>
      <c r="W337" s="41" t="e">
        <f aca="false">U337*G337</f>
        <v>#VALUE!</v>
      </c>
      <c r="X337" s="41" t="e">
        <f aca="false">EXP(-W337)</f>
        <v>#VALUE!</v>
      </c>
      <c r="Y337" s="41" t="e">
        <f aca="false">1-X337</f>
        <v>#VALUE!</v>
      </c>
      <c r="Z337" s="41" t="e">
        <f aca="false">1-(Y337/W337)</f>
        <v>#VALUE!</v>
      </c>
      <c r="AA337" s="41" t="e">
        <f aca="false">(R337*U337*V337)/Z337</f>
        <v>#VALUE!</v>
      </c>
      <c r="AB337" s="40" t="n">
        <v>0.01887</v>
      </c>
      <c r="AC337" s="42" t="s">
        <v>50</v>
      </c>
      <c r="AD337" s="43" t="b">
        <f aca="false">AND(NOT(ISBLANK(D337)),NOT(ISBLANK(F337)),NOT(ISBLANK(H337)),NOT(ISBLANK(I337)),NOT(ISBLANK(O337)),NOT(ISBLANK(Q337)),Q337&gt;=0,O337&gt;=0,H337&gt;=0,I337&gt;=0,G337&gt;0)</f>
        <v>0</v>
      </c>
      <c r="AE337" s="42" t="s">
        <v>51</v>
      </c>
      <c r="AF337" s="44" t="str">
        <f aca="false">IF($AD337=0,"Review",IF($H$3="US",(($H337-$I337-0.066667*($G337))/($G337*$M337)-($L337*$Q337))*$P337,(($H337-$I337-0.066667*($G337))/($G337*$M337)-($L337/8.696*$Q337))*$P337*37))</f>
        <v>Review</v>
      </c>
      <c r="AG337" s="45" t="str">
        <f aca="false">IF($AD337=0,"Review",IF($H$3="US",AA337/AB337*0.105*37,AA337/AB337))</f>
        <v>Review</v>
      </c>
      <c r="AH337" s="46" t="str">
        <f aca="false">IF($AD337=0,"",IF($H$3="US",AG337/60/60,AG337/24/60/60))</f>
        <v/>
      </c>
      <c r="AI337" s="47" t="str">
        <f aca="false">IF($AD337=0,"",IF($H$3="US",AA337/AB337*37/24/60/60,AA337/AB337/24/60/60))</f>
        <v/>
      </c>
      <c r="AJ337" s="48" t="str">
        <f aca="false">IF(AD337=0,"",IF(AF337=0,"",S337/R337))</f>
        <v/>
      </c>
      <c r="AK337" s="49" t="str">
        <f aca="false">IF(AD337=1,5%,"")</f>
        <v/>
      </c>
      <c r="AL337" s="49" t="str">
        <f aca="false">IF(AD337=1,(100*1.4)/(H337-I337)/100,"")</f>
        <v/>
      </c>
      <c r="AM337" s="49" t="str">
        <f aca="false">IF(AD337=1,IF(G337&gt;0,IF($H$3="US",0.1/AF337,(0.1*37)/AF337),0.1),"")</f>
        <v/>
      </c>
      <c r="AN337" s="49" t="str">
        <f aca="false">IF(AD337=1,SQRT(AK337*AK337+AL337*AL337+AM337*AM337),"")</f>
        <v/>
      </c>
      <c r="AO337" s="55"/>
    </row>
    <row r="338" customFormat="false" ht="19.35" hidden="false" customHeight="false" outlineLevel="0" collapsed="false">
      <c r="A338" s="26"/>
      <c r="B338" s="26"/>
      <c r="C338" s="27"/>
      <c r="D338" s="28"/>
      <c r="E338" s="27"/>
      <c r="F338" s="28"/>
      <c r="G338" s="29" t="str">
        <f aca="false">IF(OR(ISBLANK(C338),ISBLANK(D338),ISBLANK(E338),ISBLANK(F338)),"",(E338+F338)-(C338+D338))</f>
        <v/>
      </c>
      <c r="H338" s="30"/>
      <c r="I338" s="31"/>
      <c r="J338" s="32" t="n">
        <f aca="false">IF(N338="SST",0.314473,IF(N338="SLT",0.031243,IF(N338="LST",0.124228,IF(N338="LLT",0.010189,IF(N338="LST-OO",0.074671,IF(N338="LLT-OO",0.011965,IF(N338="LMT-OO",0.013497,IF(N338="HST",7.2954,IF(N338="HLT",0.60795)))))))))</f>
        <v>0</v>
      </c>
      <c r="K338" s="32" t="n">
        <f aca="false">IF(N338="SST",0.260619,IF(N338="SLT",0.02188,IF(N338="LST",0.040676,IF(N338="LLT",0.003372,IF(N338="LST-OO",0.037557,IF(N338="LLT-OO",0.002079,IF(N338="LMT-OO",0.012499,IF(N338="HST",0.004293,IF(N338="HLT",0.0003578)))))))))</f>
        <v>0</v>
      </c>
      <c r="L338" s="29" t="n">
        <f aca="false">IF(N338="SST",0.087,IF(N338="SLT",0.087,IF(N338="LST",0.12,IF(N338="LLT",0.12,IF(N338="LST-OO",0.12,IF(N338="LLT-OO",0.12,IF(N338="LMT-OO",0.12,IF(N338="HST",0.07,IF(N338="HLT",0.07)))))))))</f>
        <v>0</v>
      </c>
      <c r="M338" s="33" t="str">
        <f aca="false">IF(ISBLANK(N338),"",IF(N338="HST",J338+K338*((I338+H338)/2),IF(N338="HLT",J338+K338*((I338+H338)/2),J338+K338*LN((I338+H338)/2))))</f>
        <v/>
      </c>
      <c r="N338" s="31"/>
      <c r="O338" s="31"/>
      <c r="P338" s="34" t="n">
        <f aca="false">IF($H$3="US",IF(LEFT(N338,1)="S",IF(O338&lt;=4000,1,IF(O338&gt;4000,0.79+(6*O338/100000))),IF(LEFT(N338,1)="L",IF(O338&lt;=200,1,IF(O338&gt;200,1.005+(4.5526*O338/100000))),IF(LEFT(N338,1)="H",1))),IF($H$3="SI",IF(LEFT(N338,1)="S",IF(O338&lt;=1219.51,1,IF(O338&gt;1219.51,0.79+(6*(O338*3.28)/100000))),IF(LEFT(N338,1)="L",IF(O338&lt;=60.98,1,IF(O338&gt;60.98,1.005+(4.5526*(O338*3.28)/100000))),IF(LEFT(N338,1)="H",1)))))</f>
        <v>0</v>
      </c>
      <c r="Q338" s="35"/>
      <c r="R338" s="36" t="str">
        <f aca="false">IF(AF338&lt;0,0,IF($AD338=0,"Review",IF($H$3="US",(($H338-$I338-0.066667*($G338))/($G338*$M338)-($L338*$Q338))*$P338,(($H338-$I338-0.066667*($G338))/($G338*$M338)-($L338/8.696*$Q338))*$P338*37)))</f>
        <v>Review</v>
      </c>
      <c r="S338" s="37" t="str">
        <f aca="false">IF(R338="Review","",IF(R338=0,"",(SQRT(SUMSQ((5),(100*1.4/(H338-I338)),(100*IF($E$3="US",0.1,0.1*37)/R338)))/100)*R338))</f>
        <v/>
      </c>
      <c r="T338" s="38" t="str">
        <f aca="false">IF(R338="Review","",IF(R338=0,"",S338/R338))</f>
        <v/>
      </c>
      <c r="U338" s="39" t="n">
        <v>0.1814</v>
      </c>
      <c r="V338" s="40" t="n">
        <v>0.00096</v>
      </c>
      <c r="W338" s="41" t="e">
        <f aca="false">U338*G338</f>
        <v>#VALUE!</v>
      </c>
      <c r="X338" s="41" t="e">
        <f aca="false">EXP(-W338)</f>
        <v>#VALUE!</v>
      </c>
      <c r="Y338" s="41" t="e">
        <f aca="false">1-X338</f>
        <v>#VALUE!</v>
      </c>
      <c r="Z338" s="41" t="e">
        <f aca="false">1-(Y338/W338)</f>
        <v>#VALUE!</v>
      </c>
      <c r="AA338" s="41" t="e">
        <f aca="false">(R338*U338*V338)/Z338</f>
        <v>#VALUE!</v>
      </c>
      <c r="AB338" s="40" t="n">
        <v>0.01887</v>
      </c>
      <c r="AC338" s="42" t="s">
        <v>50</v>
      </c>
      <c r="AD338" s="43" t="b">
        <f aca="false">AND(NOT(ISBLANK(D338)),NOT(ISBLANK(F338)),NOT(ISBLANK(H338)),NOT(ISBLANK(I338)),NOT(ISBLANK(O338)),NOT(ISBLANK(Q338)),Q338&gt;=0,O338&gt;=0,H338&gt;=0,I338&gt;=0,G338&gt;0)</f>
        <v>0</v>
      </c>
      <c r="AE338" s="42" t="s">
        <v>51</v>
      </c>
      <c r="AF338" s="44" t="str">
        <f aca="false">IF($AD338=0,"Review",IF($H$3="US",(($H338-$I338-0.066667*($G338))/($G338*$M338)-($L338*$Q338))*$P338,(($H338-$I338-0.066667*($G338))/($G338*$M338)-($L338/8.696*$Q338))*$P338*37))</f>
        <v>Review</v>
      </c>
      <c r="AG338" s="45" t="str">
        <f aca="false">IF($AD338=0,"Review",IF($H$3="US",AA338/AB338*0.105*37,AA338/AB338))</f>
        <v>Review</v>
      </c>
      <c r="AH338" s="46" t="str">
        <f aca="false">IF($AD338=0,"",IF($H$3="US",AG338/60/60,AG338/24/60/60))</f>
        <v/>
      </c>
      <c r="AI338" s="47" t="str">
        <f aca="false">IF($AD338=0,"",IF($H$3="US",AA338/AB338*37/24/60/60,AA338/AB338/24/60/60))</f>
        <v/>
      </c>
      <c r="AJ338" s="48" t="str">
        <f aca="false">IF(AD338=0,"",IF(AF338=0,"",S338/R338))</f>
        <v/>
      </c>
      <c r="AK338" s="49" t="str">
        <f aca="false">IF(AD338=1,5%,"")</f>
        <v/>
      </c>
      <c r="AL338" s="49" t="str">
        <f aca="false">IF(AD338=1,(100*1.4)/(H338-I338)/100,"")</f>
        <v/>
      </c>
      <c r="AM338" s="49" t="str">
        <f aca="false">IF(AD338=1,IF(G338&gt;0,IF($H$3="US",0.1/AF338,(0.1*37)/AF338),0.1),"")</f>
        <v/>
      </c>
      <c r="AN338" s="49" t="str">
        <f aca="false">IF(AD338=1,SQRT(AK338*AK338+AL338*AL338+AM338*AM338),"")</f>
        <v/>
      </c>
      <c r="AO338" s="55"/>
    </row>
    <row r="339" customFormat="false" ht="19.35" hidden="false" customHeight="false" outlineLevel="0" collapsed="false">
      <c r="A339" s="26"/>
      <c r="B339" s="26"/>
      <c r="C339" s="27"/>
      <c r="D339" s="28"/>
      <c r="E339" s="27"/>
      <c r="F339" s="28"/>
      <c r="G339" s="29" t="str">
        <f aca="false">IF(OR(ISBLANK(C339),ISBLANK(D339),ISBLANK(E339),ISBLANK(F339)),"",(E339+F339)-(C339+D339))</f>
        <v/>
      </c>
      <c r="H339" s="30"/>
      <c r="I339" s="31"/>
      <c r="J339" s="32" t="n">
        <f aca="false">IF(N339="SST",0.314473,IF(N339="SLT",0.031243,IF(N339="LST",0.124228,IF(N339="LLT",0.010189,IF(N339="LST-OO",0.074671,IF(N339="LLT-OO",0.011965,IF(N339="LMT-OO",0.013497,IF(N339="HST",7.2954,IF(N339="HLT",0.60795)))))))))</f>
        <v>0</v>
      </c>
      <c r="K339" s="32" t="n">
        <f aca="false">IF(N339="SST",0.260619,IF(N339="SLT",0.02188,IF(N339="LST",0.040676,IF(N339="LLT",0.003372,IF(N339="LST-OO",0.037557,IF(N339="LLT-OO",0.002079,IF(N339="LMT-OO",0.012499,IF(N339="HST",0.004293,IF(N339="HLT",0.0003578)))))))))</f>
        <v>0</v>
      </c>
      <c r="L339" s="29" t="n">
        <f aca="false">IF(N339="SST",0.087,IF(N339="SLT",0.087,IF(N339="LST",0.12,IF(N339="LLT",0.12,IF(N339="LST-OO",0.12,IF(N339="LLT-OO",0.12,IF(N339="LMT-OO",0.12,IF(N339="HST",0.07,IF(N339="HLT",0.07)))))))))</f>
        <v>0</v>
      </c>
      <c r="M339" s="33" t="str">
        <f aca="false">IF(ISBLANK(N339),"",IF(N339="HST",J339+K339*((I339+H339)/2),IF(N339="HLT",J339+K339*((I339+H339)/2),J339+K339*LN((I339+H339)/2))))</f>
        <v/>
      </c>
      <c r="N339" s="31"/>
      <c r="O339" s="31"/>
      <c r="P339" s="34" t="n">
        <f aca="false">IF($H$3="US",IF(LEFT(N339,1)="S",IF(O339&lt;=4000,1,IF(O339&gt;4000,0.79+(6*O339/100000))),IF(LEFT(N339,1)="L",IF(O339&lt;=200,1,IF(O339&gt;200,1.005+(4.5526*O339/100000))),IF(LEFT(N339,1)="H",1))),IF($H$3="SI",IF(LEFT(N339,1)="S",IF(O339&lt;=1219.51,1,IF(O339&gt;1219.51,0.79+(6*(O339*3.28)/100000))),IF(LEFT(N339,1)="L",IF(O339&lt;=60.98,1,IF(O339&gt;60.98,1.005+(4.5526*(O339*3.28)/100000))),IF(LEFT(N339,1)="H",1)))))</f>
        <v>0</v>
      </c>
      <c r="Q339" s="35"/>
      <c r="R339" s="36" t="str">
        <f aca="false">IF(AF339&lt;0,0,IF($AD339=0,"Review",IF($H$3="US",(($H339-$I339-0.066667*($G339))/($G339*$M339)-($L339*$Q339))*$P339,(($H339-$I339-0.066667*($G339))/($G339*$M339)-($L339/8.696*$Q339))*$P339*37)))</f>
        <v>Review</v>
      </c>
      <c r="S339" s="37" t="str">
        <f aca="false">IF(R339="Review","",IF(R339=0,"",(SQRT(SUMSQ((5),(100*1.4/(H339-I339)),(100*IF($E$3="US",0.1,0.1*37)/R339)))/100)*R339))</f>
        <v/>
      </c>
      <c r="T339" s="38" t="str">
        <f aca="false">IF(R339="Review","",IF(R339=0,"",S339/R339))</f>
        <v/>
      </c>
      <c r="U339" s="39" t="n">
        <v>0.1814</v>
      </c>
      <c r="V339" s="40" t="n">
        <v>0.00096</v>
      </c>
      <c r="W339" s="41" t="e">
        <f aca="false">U339*G339</f>
        <v>#VALUE!</v>
      </c>
      <c r="X339" s="41" t="e">
        <f aca="false">EXP(-W339)</f>
        <v>#VALUE!</v>
      </c>
      <c r="Y339" s="41" t="e">
        <f aca="false">1-X339</f>
        <v>#VALUE!</v>
      </c>
      <c r="Z339" s="41" t="e">
        <f aca="false">1-(Y339/W339)</f>
        <v>#VALUE!</v>
      </c>
      <c r="AA339" s="41" t="e">
        <f aca="false">(R339*U339*V339)/Z339</f>
        <v>#VALUE!</v>
      </c>
      <c r="AB339" s="40" t="n">
        <v>0.01887</v>
      </c>
      <c r="AC339" s="42" t="s">
        <v>50</v>
      </c>
      <c r="AD339" s="43" t="b">
        <f aca="false">AND(NOT(ISBLANK(D339)),NOT(ISBLANK(F339)),NOT(ISBLANK(H339)),NOT(ISBLANK(I339)),NOT(ISBLANK(O339)),NOT(ISBLANK(Q339)),Q339&gt;=0,O339&gt;=0,H339&gt;=0,I339&gt;=0,G339&gt;0)</f>
        <v>0</v>
      </c>
      <c r="AE339" s="42" t="s">
        <v>51</v>
      </c>
      <c r="AF339" s="44" t="str">
        <f aca="false">IF($AD339=0,"Review",IF($H$3="US",(($H339-$I339-0.066667*($G339))/($G339*$M339)-($L339*$Q339))*$P339,(($H339-$I339-0.066667*($G339))/($G339*$M339)-($L339/8.696*$Q339))*$P339*37))</f>
        <v>Review</v>
      </c>
      <c r="AG339" s="45" t="str">
        <f aca="false">IF($AD339=0,"Review",IF($H$3="US",AA339/AB339*0.105*37,AA339/AB339))</f>
        <v>Review</v>
      </c>
      <c r="AH339" s="46" t="str">
        <f aca="false">IF($AD339=0,"",IF($H$3="US",AG339/60/60,AG339/24/60/60))</f>
        <v/>
      </c>
      <c r="AI339" s="47" t="str">
        <f aca="false">IF($AD339=0,"",IF($H$3="US",AA339/AB339*37/24/60/60,AA339/AB339/24/60/60))</f>
        <v/>
      </c>
      <c r="AJ339" s="48" t="str">
        <f aca="false">IF(AD339=0,"",IF(AF339=0,"",S339/R339))</f>
        <v/>
      </c>
      <c r="AK339" s="49" t="str">
        <f aca="false">IF(AD339=1,5%,"")</f>
        <v/>
      </c>
      <c r="AL339" s="49" t="str">
        <f aca="false">IF(AD339=1,(100*1.4)/(H339-I339)/100,"")</f>
        <v/>
      </c>
      <c r="AM339" s="49" t="str">
        <f aca="false">IF(AD339=1,IF(G339&gt;0,IF($H$3="US",0.1/AF339,(0.1*37)/AF339),0.1),"")</f>
        <v/>
      </c>
      <c r="AN339" s="49" t="str">
        <f aca="false">IF(AD339=1,SQRT(AK339*AK339+AL339*AL339+AM339*AM339),"")</f>
        <v/>
      </c>
      <c r="AO339" s="55"/>
    </row>
    <row r="340" customFormat="false" ht="19.35" hidden="false" customHeight="false" outlineLevel="0" collapsed="false">
      <c r="A340" s="26"/>
      <c r="B340" s="26"/>
      <c r="C340" s="27"/>
      <c r="D340" s="28"/>
      <c r="E340" s="27"/>
      <c r="F340" s="28"/>
      <c r="G340" s="29" t="str">
        <f aca="false">IF(OR(ISBLANK(C340),ISBLANK(D340),ISBLANK(E340),ISBLANK(F340)),"",(E340+F340)-(C340+D340))</f>
        <v/>
      </c>
      <c r="H340" s="30"/>
      <c r="I340" s="31"/>
      <c r="J340" s="32" t="n">
        <f aca="false">IF(N340="SST",0.314473,IF(N340="SLT",0.031243,IF(N340="LST",0.124228,IF(N340="LLT",0.010189,IF(N340="LST-OO",0.074671,IF(N340="LLT-OO",0.011965,IF(N340="LMT-OO",0.013497,IF(N340="HST",7.2954,IF(N340="HLT",0.60795)))))))))</f>
        <v>0</v>
      </c>
      <c r="K340" s="32" t="n">
        <f aca="false">IF(N340="SST",0.260619,IF(N340="SLT",0.02188,IF(N340="LST",0.040676,IF(N340="LLT",0.003372,IF(N340="LST-OO",0.037557,IF(N340="LLT-OO",0.002079,IF(N340="LMT-OO",0.012499,IF(N340="HST",0.004293,IF(N340="HLT",0.0003578)))))))))</f>
        <v>0</v>
      </c>
      <c r="L340" s="29" t="n">
        <f aca="false">IF(N340="SST",0.087,IF(N340="SLT",0.087,IF(N340="LST",0.12,IF(N340="LLT",0.12,IF(N340="LST-OO",0.12,IF(N340="LLT-OO",0.12,IF(N340="LMT-OO",0.12,IF(N340="HST",0.07,IF(N340="HLT",0.07)))))))))</f>
        <v>0</v>
      </c>
      <c r="M340" s="33" t="str">
        <f aca="false">IF(ISBLANK(N340),"",IF(N340="HST",J340+K340*((I340+H340)/2),IF(N340="HLT",J340+K340*((I340+H340)/2),J340+K340*LN((I340+H340)/2))))</f>
        <v/>
      </c>
      <c r="N340" s="31"/>
      <c r="O340" s="31"/>
      <c r="P340" s="34" t="n">
        <f aca="false">IF($H$3="US",IF(LEFT(N340,1)="S",IF(O340&lt;=4000,1,IF(O340&gt;4000,0.79+(6*O340/100000))),IF(LEFT(N340,1)="L",IF(O340&lt;=200,1,IF(O340&gt;200,1.005+(4.5526*O340/100000))),IF(LEFT(N340,1)="H",1))),IF($H$3="SI",IF(LEFT(N340,1)="S",IF(O340&lt;=1219.51,1,IF(O340&gt;1219.51,0.79+(6*(O340*3.28)/100000))),IF(LEFT(N340,1)="L",IF(O340&lt;=60.98,1,IF(O340&gt;60.98,1.005+(4.5526*(O340*3.28)/100000))),IF(LEFT(N340,1)="H",1)))))</f>
        <v>0</v>
      </c>
      <c r="Q340" s="35"/>
      <c r="R340" s="36" t="str">
        <f aca="false">IF(AF340&lt;0,0,IF($AD340=0,"Review",IF($H$3="US",(($H340-$I340-0.066667*($G340))/($G340*$M340)-($L340*$Q340))*$P340,(($H340-$I340-0.066667*($G340))/($G340*$M340)-($L340/8.696*$Q340))*$P340*37)))</f>
        <v>Review</v>
      </c>
      <c r="S340" s="37" t="str">
        <f aca="false">IF(R340="Review","",IF(R340=0,"",(SQRT(SUMSQ((5),(100*1.4/(H340-I340)),(100*IF($E$3="US",0.1,0.1*37)/R340)))/100)*R340))</f>
        <v/>
      </c>
      <c r="T340" s="38" t="str">
        <f aca="false">IF(R340="Review","",IF(R340=0,"",S340/R340))</f>
        <v/>
      </c>
      <c r="U340" s="39" t="n">
        <v>0.1814</v>
      </c>
      <c r="V340" s="40" t="n">
        <v>0.00096</v>
      </c>
      <c r="W340" s="41" t="e">
        <f aca="false">U340*G340</f>
        <v>#VALUE!</v>
      </c>
      <c r="X340" s="41" t="e">
        <f aca="false">EXP(-W340)</f>
        <v>#VALUE!</v>
      </c>
      <c r="Y340" s="41" t="e">
        <f aca="false">1-X340</f>
        <v>#VALUE!</v>
      </c>
      <c r="Z340" s="41" t="e">
        <f aca="false">1-(Y340/W340)</f>
        <v>#VALUE!</v>
      </c>
      <c r="AA340" s="41" t="e">
        <f aca="false">(R340*U340*V340)/Z340</f>
        <v>#VALUE!</v>
      </c>
      <c r="AB340" s="40" t="n">
        <v>0.01887</v>
      </c>
      <c r="AC340" s="42" t="s">
        <v>50</v>
      </c>
      <c r="AD340" s="43" t="b">
        <f aca="false">AND(NOT(ISBLANK(D340)),NOT(ISBLANK(F340)),NOT(ISBLANK(H340)),NOT(ISBLANK(I340)),NOT(ISBLANK(O340)),NOT(ISBLANK(Q340)),Q340&gt;=0,O340&gt;=0,H340&gt;=0,I340&gt;=0,G340&gt;0)</f>
        <v>0</v>
      </c>
      <c r="AE340" s="42" t="s">
        <v>51</v>
      </c>
      <c r="AF340" s="44" t="str">
        <f aca="false">IF($AD340=0,"Review",IF($H$3="US",(($H340-$I340-0.066667*($G340))/($G340*$M340)-($L340*$Q340))*$P340,(($H340-$I340-0.066667*($G340))/($G340*$M340)-($L340/8.696*$Q340))*$P340*37))</f>
        <v>Review</v>
      </c>
      <c r="AG340" s="45" t="str">
        <f aca="false">IF($AD340=0,"Review",IF($H$3="US",AA340/AB340*0.105*37,AA340/AB340))</f>
        <v>Review</v>
      </c>
      <c r="AH340" s="46" t="str">
        <f aca="false">IF($AD340=0,"",IF($H$3="US",AG340/60/60,AG340/24/60/60))</f>
        <v/>
      </c>
      <c r="AI340" s="47" t="str">
        <f aca="false">IF($AD340=0,"",IF($H$3="US",AA340/AB340*37/24/60/60,AA340/AB340/24/60/60))</f>
        <v/>
      </c>
      <c r="AJ340" s="48" t="str">
        <f aca="false">IF(AD340=0,"",IF(AF340=0,"",S340/R340))</f>
        <v/>
      </c>
      <c r="AK340" s="49" t="str">
        <f aca="false">IF(AD340=1,5%,"")</f>
        <v/>
      </c>
      <c r="AL340" s="49" t="str">
        <f aca="false">IF(AD340=1,(100*1.4)/(H340-I340)/100,"")</f>
        <v/>
      </c>
      <c r="AM340" s="49" t="str">
        <f aca="false">IF(AD340=1,IF(G340&gt;0,IF($H$3="US",0.1/AF340,(0.1*37)/AF340),0.1),"")</f>
        <v/>
      </c>
      <c r="AN340" s="49" t="str">
        <f aca="false">IF(AD340=1,SQRT(AK340*AK340+AL340*AL340+AM340*AM340),"")</f>
        <v/>
      </c>
      <c r="AO340" s="55"/>
    </row>
    <row r="341" customFormat="false" ht="19.35" hidden="false" customHeight="false" outlineLevel="0" collapsed="false">
      <c r="A341" s="26"/>
      <c r="B341" s="26"/>
      <c r="C341" s="27"/>
      <c r="D341" s="28"/>
      <c r="E341" s="27"/>
      <c r="F341" s="28"/>
      <c r="G341" s="29" t="str">
        <f aca="false">IF(OR(ISBLANK(C341),ISBLANK(D341),ISBLANK(E341),ISBLANK(F341)),"",(E341+F341)-(C341+D341))</f>
        <v/>
      </c>
      <c r="H341" s="30"/>
      <c r="I341" s="31"/>
      <c r="J341" s="32" t="n">
        <f aca="false">IF(N341="SST",0.314473,IF(N341="SLT",0.031243,IF(N341="LST",0.124228,IF(N341="LLT",0.010189,IF(N341="LST-OO",0.074671,IF(N341="LLT-OO",0.011965,IF(N341="LMT-OO",0.013497,IF(N341="HST",7.2954,IF(N341="HLT",0.60795)))))))))</f>
        <v>0</v>
      </c>
      <c r="K341" s="32" t="n">
        <f aca="false">IF(N341="SST",0.260619,IF(N341="SLT",0.02188,IF(N341="LST",0.040676,IF(N341="LLT",0.003372,IF(N341="LST-OO",0.037557,IF(N341="LLT-OO",0.002079,IF(N341="LMT-OO",0.012499,IF(N341="HST",0.004293,IF(N341="HLT",0.0003578)))))))))</f>
        <v>0</v>
      </c>
      <c r="L341" s="29" t="n">
        <f aca="false">IF(N341="SST",0.087,IF(N341="SLT",0.087,IF(N341="LST",0.12,IF(N341="LLT",0.12,IF(N341="LST-OO",0.12,IF(N341="LLT-OO",0.12,IF(N341="LMT-OO",0.12,IF(N341="HST",0.07,IF(N341="HLT",0.07)))))))))</f>
        <v>0</v>
      </c>
      <c r="M341" s="33" t="str">
        <f aca="false">IF(ISBLANK(N341),"",IF(N341="HST",J341+K341*((I341+H341)/2),IF(N341="HLT",J341+K341*((I341+H341)/2),J341+K341*LN((I341+H341)/2))))</f>
        <v/>
      </c>
      <c r="N341" s="31"/>
      <c r="O341" s="31"/>
      <c r="P341" s="34" t="n">
        <f aca="false">IF($H$3="US",IF(LEFT(N341,1)="S",IF(O341&lt;=4000,1,IF(O341&gt;4000,0.79+(6*O341/100000))),IF(LEFT(N341,1)="L",IF(O341&lt;=200,1,IF(O341&gt;200,1.005+(4.5526*O341/100000))),IF(LEFT(N341,1)="H",1))),IF($H$3="SI",IF(LEFT(N341,1)="S",IF(O341&lt;=1219.51,1,IF(O341&gt;1219.51,0.79+(6*(O341*3.28)/100000))),IF(LEFT(N341,1)="L",IF(O341&lt;=60.98,1,IF(O341&gt;60.98,1.005+(4.5526*(O341*3.28)/100000))),IF(LEFT(N341,1)="H",1)))))</f>
        <v>0</v>
      </c>
      <c r="Q341" s="35"/>
      <c r="R341" s="36" t="str">
        <f aca="false">IF(AF341&lt;0,0,IF($AD341=0,"Review",IF($H$3="US",(($H341-$I341-0.066667*($G341))/($G341*$M341)-($L341*$Q341))*$P341,(($H341-$I341-0.066667*($G341))/($G341*$M341)-($L341/8.696*$Q341))*$P341*37)))</f>
        <v>Review</v>
      </c>
      <c r="S341" s="37" t="str">
        <f aca="false">IF(R341="Review","",IF(R341=0,"",(SQRT(SUMSQ((5),(100*1.4/(H341-I341)),(100*IF($E$3="US",0.1,0.1*37)/R341)))/100)*R341))</f>
        <v/>
      </c>
      <c r="T341" s="38" t="str">
        <f aca="false">IF(R341="Review","",IF(R341=0,"",S341/R341))</f>
        <v/>
      </c>
      <c r="U341" s="39" t="n">
        <v>0.1814</v>
      </c>
      <c r="V341" s="40" t="n">
        <v>0.00096</v>
      </c>
      <c r="W341" s="41" t="e">
        <f aca="false">U341*G341</f>
        <v>#VALUE!</v>
      </c>
      <c r="X341" s="41" t="e">
        <f aca="false">EXP(-W341)</f>
        <v>#VALUE!</v>
      </c>
      <c r="Y341" s="41" t="e">
        <f aca="false">1-X341</f>
        <v>#VALUE!</v>
      </c>
      <c r="Z341" s="41" t="e">
        <f aca="false">1-(Y341/W341)</f>
        <v>#VALUE!</v>
      </c>
      <c r="AA341" s="41" t="e">
        <f aca="false">(R341*U341*V341)/Z341</f>
        <v>#VALUE!</v>
      </c>
      <c r="AB341" s="40" t="n">
        <v>0.01887</v>
      </c>
      <c r="AC341" s="42" t="s">
        <v>50</v>
      </c>
      <c r="AD341" s="43" t="b">
        <f aca="false">AND(NOT(ISBLANK(D341)),NOT(ISBLANK(F341)),NOT(ISBLANK(H341)),NOT(ISBLANK(I341)),NOT(ISBLANK(O341)),NOT(ISBLANK(Q341)),Q341&gt;=0,O341&gt;=0,H341&gt;=0,I341&gt;=0,G341&gt;0)</f>
        <v>0</v>
      </c>
      <c r="AE341" s="42" t="s">
        <v>51</v>
      </c>
      <c r="AF341" s="44" t="str">
        <f aca="false">IF($AD341=0,"Review",IF($H$3="US",(($H341-$I341-0.066667*($G341))/($G341*$M341)-($L341*$Q341))*$P341,(($H341-$I341-0.066667*($G341))/($G341*$M341)-($L341/8.696*$Q341))*$P341*37))</f>
        <v>Review</v>
      </c>
      <c r="AG341" s="45" t="str">
        <f aca="false">IF($AD341=0,"Review",IF($H$3="US",AA341/AB341*0.105*37,AA341/AB341))</f>
        <v>Review</v>
      </c>
      <c r="AH341" s="46" t="str">
        <f aca="false">IF($AD341=0,"",IF($H$3="US",AG341/60/60,AG341/24/60/60))</f>
        <v/>
      </c>
      <c r="AI341" s="47" t="str">
        <f aca="false">IF($AD341=0,"",IF($H$3="US",AA341/AB341*37/24/60/60,AA341/AB341/24/60/60))</f>
        <v/>
      </c>
      <c r="AJ341" s="48" t="str">
        <f aca="false">IF(AD341=0,"",IF(AF341=0,"",S341/R341))</f>
        <v/>
      </c>
      <c r="AK341" s="49" t="str">
        <f aca="false">IF(AD341=1,5%,"")</f>
        <v/>
      </c>
      <c r="AL341" s="49" t="str">
        <f aca="false">IF(AD341=1,(100*1.4)/(H341-I341)/100,"")</f>
        <v/>
      </c>
      <c r="AM341" s="49" t="str">
        <f aca="false">IF(AD341=1,IF(G341&gt;0,IF($H$3="US",0.1/AF341,(0.1*37)/AF341),0.1),"")</f>
        <v/>
      </c>
      <c r="AN341" s="49" t="str">
        <f aca="false">IF(AD341=1,SQRT(AK341*AK341+AL341*AL341+AM341*AM341),"")</f>
        <v/>
      </c>
      <c r="AO341" s="55"/>
    </row>
    <row r="342" customFormat="false" ht="19.35" hidden="false" customHeight="false" outlineLevel="0" collapsed="false">
      <c r="A342" s="26"/>
      <c r="B342" s="26"/>
      <c r="C342" s="27"/>
      <c r="D342" s="28"/>
      <c r="E342" s="27"/>
      <c r="F342" s="28"/>
      <c r="G342" s="29" t="str">
        <f aca="false">IF(OR(ISBLANK(C342),ISBLANK(D342),ISBLANK(E342),ISBLANK(F342)),"",(E342+F342)-(C342+D342))</f>
        <v/>
      </c>
      <c r="H342" s="30"/>
      <c r="I342" s="31"/>
      <c r="J342" s="32" t="n">
        <f aca="false">IF(N342="SST",0.314473,IF(N342="SLT",0.031243,IF(N342="LST",0.124228,IF(N342="LLT",0.010189,IF(N342="LST-OO",0.074671,IF(N342="LLT-OO",0.011965,IF(N342="LMT-OO",0.013497,IF(N342="HST",7.2954,IF(N342="HLT",0.60795)))))))))</f>
        <v>0</v>
      </c>
      <c r="K342" s="32" t="n">
        <f aca="false">IF(N342="SST",0.260619,IF(N342="SLT",0.02188,IF(N342="LST",0.040676,IF(N342="LLT",0.003372,IF(N342="LST-OO",0.037557,IF(N342="LLT-OO",0.002079,IF(N342="LMT-OO",0.012499,IF(N342="HST",0.004293,IF(N342="HLT",0.0003578)))))))))</f>
        <v>0</v>
      </c>
      <c r="L342" s="29" t="n">
        <f aca="false">IF(N342="SST",0.087,IF(N342="SLT",0.087,IF(N342="LST",0.12,IF(N342="LLT",0.12,IF(N342="LST-OO",0.12,IF(N342="LLT-OO",0.12,IF(N342="LMT-OO",0.12,IF(N342="HST",0.07,IF(N342="HLT",0.07)))))))))</f>
        <v>0</v>
      </c>
      <c r="M342" s="33" t="str">
        <f aca="false">IF(ISBLANK(N342),"",IF(N342="HST",J342+K342*((I342+H342)/2),IF(N342="HLT",J342+K342*((I342+H342)/2),J342+K342*LN((I342+H342)/2))))</f>
        <v/>
      </c>
      <c r="N342" s="31"/>
      <c r="O342" s="31"/>
      <c r="P342" s="34" t="n">
        <f aca="false">IF($H$3="US",IF(LEFT(N342,1)="S",IF(O342&lt;=4000,1,IF(O342&gt;4000,0.79+(6*O342/100000))),IF(LEFT(N342,1)="L",IF(O342&lt;=200,1,IF(O342&gt;200,1.005+(4.5526*O342/100000))),IF(LEFT(N342,1)="H",1))),IF($H$3="SI",IF(LEFT(N342,1)="S",IF(O342&lt;=1219.51,1,IF(O342&gt;1219.51,0.79+(6*(O342*3.28)/100000))),IF(LEFT(N342,1)="L",IF(O342&lt;=60.98,1,IF(O342&gt;60.98,1.005+(4.5526*(O342*3.28)/100000))),IF(LEFT(N342,1)="H",1)))))</f>
        <v>0</v>
      </c>
      <c r="Q342" s="35"/>
      <c r="R342" s="36" t="str">
        <f aca="false">IF(AF342&lt;0,0,IF($AD342=0,"Review",IF($H$3="US",(($H342-$I342-0.066667*($G342))/($G342*$M342)-($L342*$Q342))*$P342,(($H342-$I342-0.066667*($G342))/($G342*$M342)-($L342/8.696*$Q342))*$P342*37)))</f>
        <v>Review</v>
      </c>
      <c r="S342" s="37" t="str">
        <f aca="false">IF(R342="Review","",IF(R342=0,"",(SQRT(SUMSQ((5),(100*1.4/(H342-I342)),(100*IF($E$3="US",0.1,0.1*37)/R342)))/100)*R342))</f>
        <v/>
      </c>
      <c r="T342" s="38" t="str">
        <f aca="false">IF(R342="Review","",IF(R342=0,"",S342/R342))</f>
        <v/>
      </c>
      <c r="U342" s="39" t="n">
        <v>0.1814</v>
      </c>
      <c r="V342" s="40" t="n">
        <v>0.00096</v>
      </c>
      <c r="W342" s="41" t="e">
        <f aca="false">U342*G342</f>
        <v>#VALUE!</v>
      </c>
      <c r="X342" s="41" t="e">
        <f aca="false">EXP(-W342)</f>
        <v>#VALUE!</v>
      </c>
      <c r="Y342" s="41" t="e">
        <f aca="false">1-X342</f>
        <v>#VALUE!</v>
      </c>
      <c r="Z342" s="41" t="e">
        <f aca="false">1-(Y342/W342)</f>
        <v>#VALUE!</v>
      </c>
      <c r="AA342" s="41" t="e">
        <f aca="false">(R342*U342*V342)/Z342</f>
        <v>#VALUE!</v>
      </c>
      <c r="AB342" s="40" t="n">
        <v>0.01887</v>
      </c>
      <c r="AC342" s="42" t="s">
        <v>50</v>
      </c>
      <c r="AD342" s="43" t="b">
        <f aca="false">AND(NOT(ISBLANK(D342)),NOT(ISBLANK(F342)),NOT(ISBLANK(H342)),NOT(ISBLANK(I342)),NOT(ISBLANK(O342)),NOT(ISBLANK(Q342)),Q342&gt;=0,O342&gt;=0,H342&gt;=0,I342&gt;=0,G342&gt;0)</f>
        <v>0</v>
      </c>
      <c r="AE342" s="42" t="s">
        <v>51</v>
      </c>
      <c r="AF342" s="44" t="str">
        <f aca="false">IF($AD342=0,"Review",IF($H$3="US",(($H342-$I342-0.066667*($G342))/($G342*$M342)-($L342*$Q342))*$P342,(($H342-$I342-0.066667*($G342))/($G342*$M342)-($L342/8.696*$Q342))*$P342*37))</f>
        <v>Review</v>
      </c>
      <c r="AG342" s="45" t="str">
        <f aca="false">IF($AD342=0,"Review",IF($H$3="US",AA342/AB342*0.105*37,AA342/AB342))</f>
        <v>Review</v>
      </c>
      <c r="AH342" s="46" t="str">
        <f aca="false">IF($AD342=0,"",IF($H$3="US",AG342/60/60,AG342/24/60/60))</f>
        <v/>
      </c>
      <c r="AI342" s="47" t="str">
        <f aca="false">IF($AD342=0,"",IF($H$3="US",AA342/AB342*37/24/60/60,AA342/AB342/24/60/60))</f>
        <v/>
      </c>
      <c r="AJ342" s="48" t="str">
        <f aca="false">IF(AD342=0,"",IF(AF342=0,"",S342/R342))</f>
        <v/>
      </c>
      <c r="AK342" s="49" t="str">
        <f aca="false">IF(AD342=1,5%,"")</f>
        <v/>
      </c>
      <c r="AL342" s="49" t="str">
        <f aca="false">IF(AD342=1,(100*1.4)/(H342-I342)/100,"")</f>
        <v/>
      </c>
      <c r="AM342" s="49" t="str">
        <f aca="false">IF(AD342=1,IF(G342&gt;0,IF($H$3="US",0.1/AF342,(0.1*37)/AF342),0.1),"")</f>
        <v/>
      </c>
      <c r="AN342" s="49" t="str">
        <f aca="false">IF(AD342=1,SQRT(AK342*AK342+AL342*AL342+AM342*AM342),"")</f>
        <v/>
      </c>
      <c r="AO342" s="55"/>
    </row>
    <row r="343" customFormat="false" ht="19.35" hidden="false" customHeight="false" outlineLevel="0" collapsed="false">
      <c r="A343" s="26"/>
      <c r="B343" s="26"/>
      <c r="C343" s="27"/>
      <c r="D343" s="28"/>
      <c r="E343" s="27"/>
      <c r="F343" s="28"/>
      <c r="G343" s="29" t="str">
        <f aca="false">IF(OR(ISBLANK(C343),ISBLANK(D343),ISBLANK(E343),ISBLANK(F343)),"",(E343+F343)-(C343+D343))</f>
        <v/>
      </c>
      <c r="H343" s="30"/>
      <c r="I343" s="31"/>
      <c r="J343" s="32" t="n">
        <f aca="false">IF(N343="SST",0.314473,IF(N343="SLT",0.031243,IF(N343="LST",0.124228,IF(N343="LLT",0.010189,IF(N343="LST-OO",0.074671,IF(N343="LLT-OO",0.011965,IF(N343="LMT-OO",0.013497,IF(N343="HST",7.2954,IF(N343="HLT",0.60795)))))))))</f>
        <v>0</v>
      </c>
      <c r="K343" s="32" t="n">
        <f aca="false">IF(N343="SST",0.260619,IF(N343="SLT",0.02188,IF(N343="LST",0.040676,IF(N343="LLT",0.003372,IF(N343="LST-OO",0.037557,IF(N343="LLT-OO",0.002079,IF(N343="LMT-OO",0.012499,IF(N343="HST",0.004293,IF(N343="HLT",0.0003578)))))))))</f>
        <v>0</v>
      </c>
      <c r="L343" s="29" t="n">
        <f aca="false">IF(N343="SST",0.087,IF(N343="SLT",0.087,IF(N343="LST",0.12,IF(N343="LLT",0.12,IF(N343="LST-OO",0.12,IF(N343="LLT-OO",0.12,IF(N343="LMT-OO",0.12,IF(N343="HST",0.07,IF(N343="HLT",0.07)))))))))</f>
        <v>0</v>
      </c>
      <c r="M343" s="33" t="str">
        <f aca="false">IF(ISBLANK(N343),"",IF(N343="HST",J343+K343*((I343+H343)/2),IF(N343="HLT",J343+K343*((I343+H343)/2),J343+K343*LN((I343+H343)/2))))</f>
        <v/>
      </c>
      <c r="N343" s="31"/>
      <c r="O343" s="31"/>
      <c r="P343" s="34" t="n">
        <f aca="false">IF($H$3="US",IF(LEFT(N343,1)="S",IF(O343&lt;=4000,1,IF(O343&gt;4000,0.79+(6*O343/100000))),IF(LEFT(N343,1)="L",IF(O343&lt;=200,1,IF(O343&gt;200,1.005+(4.5526*O343/100000))),IF(LEFT(N343,1)="H",1))),IF($H$3="SI",IF(LEFT(N343,1)="S",IF(O343&lt;=1219.51,1,IF(O343&gt;1219.51,0.79+(6*(O343*3.28)/100000))),IF(LEFT(N343,1)="L",IF(O343&lt;=60.98,1,IF(O343&gt;60.98,1.005+(4.5526*(O343*3.28)/100000))),IF(LEFT(N343,1)="H",1)))))</f>
        <v>0</v>
      </c>
      <c r="Q343" s="35"/>
      <c r="R343" s="36" t="str">
        <f aca="false">IF(AF343&lt;0,0,IF($AD343=0,"Review",IF($H$3="US",(($H343-$I343-0.066667*($G343))/($G343*$M343)-($L343*$Q343))*$P343,(($H343-$I343-0.066667*($G343))/($G343*$M343)-($L343/8.696*$Q343))*$P343*37)))</f>
        <v>Review</v>
      </c>
      <c r="S343" s="37" t="str">
        <f aca="false">IF(R343="Review","",IF(R343=0,"",(SQRT(SUMSQ((5),(100*1.4/(H343-I343)),(100*IF($E$3="US",0.1,0.1*37)/R343)))/100)*R343))</f>
        <v/>
      </c>
      <c r="T343" s="38" t="str">
        <f aca="false">IF(R343="Review","",IF(R343=0,"",S343/R343))</f>
        <v/>
      </c>
      <c r="U343" s="39" t="n">
        <v>0.1814</v>
      </c>
      <c r="V343" s="40" t="n">
        <v>0.00096</v>
      </c>
      <c r="W343" s="41" t="e">
        <f aca="false">U343*G343</f>
        <v>#VALUE!</v>
      </c>
      <c r="X343" s="41" t="e">
        <f aca="false">EXP(-W343)</f>
        <v>#VALUE!</v>
      </c>
      <c r="Y343" s="41" t="e">
        <f aca="false">1-X343</f>
        <v>#VALUE!</v>
      </c>
      <c r="Z343" s="41" t="e">
        <f aca="false">1-(Y343/W343)</f>
        <v>#VALUE!</v>
      </c>
      <c r="AA343" s="41" t="e">
        <f aca="false">(R343*U343*V343)/Z343</f>
        <v>#VALUE!</v>
      </c>
      <c r="AB343" s="40" t="n">
        <v>0.01887</v>
      </c>
      <c r="AC343" s="42" t="s">
        <v>50</v>
      </c>
      <c r="AD343" s="43" t="b">
        <f aca="false">AND(NOT(ISBLANK(D343)),NOT(ISBLANK(F343)),NOT(ISBLANK(H343)),NOT(ISBLANK(I343)),NOT(ISBLANK(O343)),NOT(ISBLANK(Q343)),Q343&gt;=0,O343&gt;=0,H343&gt;=0,I343&gt;=0,G343&gt;0)</f>
        <v>0</v>
      </c>
      <c r="AE343" s="42" t="s">
        <v>51</v>
      </c>
      <c r="AF343" s="44" t="str">
        <f aca="false">IF($AD343=0,"Review",IF($H$3="US",(($H343-$I343-0.066667*($G343))/($G343*$M343)-($L343*$Q343))*$P343,(($H343-$I343-0.066667*($G343))/($G343*$M343)-($L343/8.696*$Q343))*$P343*37))</f>
        <v>Review</v>
      </c>
      <c r="AG343" s="45" t="str">
        <f aca="false">IF($AD343=0,"Review",IF($H$3="US",AA343/AB343*0.105*37,AA343/AB343))</f>
        <v>Review</v>
      </c>
      <c r="AH343" s="46" t="str">
        <f aca="false">IF($AD343=0,"",IF($H$3="US",AG343/60/60,AG343/24/60/60))</f>
        <v/>
      </c>
      <c r="AI343" s="47" t="str">
        <f aca="false">IF($AD343=0,"",IF($H$3="US",AA343/AB343*37/24/60/60,AA343/AB343/24/60/60))</f>
        <v/>
      </c>
      <c r="AJ343" s="48" t="str">
        <f aca="false">IF(AD343=0,"",IF(AF343=0,"",S343/R343))</f>
        <v/>
      </c>
      <c r="AK343" s="49" t="str">
        <f aca="false">IF(AD343=1,5%,"")</f>
        <v/>
      </c>
      <c r="AL343" s="49" t="str">
        <f aca="false">IF(AD343=1,(100*1.4)/(H343-I343)/100,"")</f>
        <v/>
      </c>
      <c r="AM343" s="49" t="str">
        <f aca="false">IF(AD343=1,IF(G343&gt;0,IF($H$3="US",0.1/AF343,(0.1*37)/AF343),0.1),"")</f>
        <v/>
      </c>
      <c r="AN343" s="49" t="str">
        <f aca="false">IF(AD343=1,SQRT(AK343*AK343+AL343*AL343+AM343*AM343),"")</f>
        <v/>
      </c>
      <c r="AO343" s="55"/>
    </row>
    <row r="344" customFormat="false" ht="19.35" hidden="false" customHeight="false" outlineLevel="0" collapsed="false">
      <c r="A344" s="26"/>
      <c r="B344" s="26"/>
      <c r="C344" s="27"/>
      <c r="D344" s="28"/>
      <c r="E344" s="27"/>
      <c r="F344" s="28"/>
      <c r="G344" s="29" t="str">
        <f aca="false">IF(OR(ISBLANK(C344),ISBLANK(D344),ISBLANK(E344),ISBLANK(F344)),"",(E344+F344)-(C344+D344))</f>
        <v/>
      </c>
      <c r="H344" s="30"/>
      <c r="I344" s="31"/>
      <c r="J344" s="32" t="n">
        <f aca="false">IF(N344="SST",0.314473,IF(N344="SLT",0.031243,IF(N344="LST",0.124228,IF(N344="LLT",0.010189,IF(N344="LST-OO",0.074671,IF(N344="LLT-OO",0.011965,IF(N344="LMT-OO",0.013497,IF(N344="HST",7.2954,IF(N344="HLT",0.60795)))))))))</f>
        <v>0</v>
      </c>
      <c r="K344" s="32" t="n">
        <f aca="false">IF(N344="SST",0.260619,IF(N344="SLT",0.02188,IF(N344="LST",0.040676,IF(N344="LLT",0.003372,IF(N344="LST-OO",0.037557,IF(N344="LLT-OO",0.002079,IF(N344="LMT-OO",0.012499,IF(N344="HST",0.004293,IF(N344="HLT",0.0003578)))))))))</f>
        <v>0</v>
      </c>
      <c r="L344" s="29" t="n">
        <f aca="false">IF(N344="SST",0.087,IF(N344="SLT",0.087,IF(N344="LST",0.12,IF(N344="LLT",0.12,IF(N344="LST-OO",0.12,IF(N344="LLT-OO",0.12,IF(N344="LMT-OO",0.12,IF(N344="HST",0.07,IF(N344="HLT",0.07)))))))))</f>
        <v>0</v>
      </c>
      <c r="M344" s="33" t="str">
        <f aca="false">IF(ISBLANK(N344),"",IF(N344="HST",J344+K344*((I344+H344)/2),IF(N344="HLT",J344+K344*((I344+H344)/2),J344+K344*LN((I344+H344)/2))))</f>
        <v/>
      </c>
      <c r="N344" s="31"/>
      <c r="O344" s="31"/>
      <c r="P344" s="34" t="n">
        <f aca="false">IF($H$3="US",IF(LEFT(N344,1)="S",IF(O344&lt;=4000,1,IF(O344&gt;4000,0.79+(6*O344/100000))),IF(LEFT(N344,1)="L",IF(O344&lt;=200,1,IF(O344&gt;200,1.005+(4.5526*O344/100000))),IF(LEFT(N344,1)="H",1))),IF($H$3="SI",IF(LEFT(N344,1)="S",IF(O344&lt;=1219.51,1,IF(O344&gt;1219.51,0.79+(6*(O344*3.28)/100000))),IF(LEFT(N344,1)="L",IF(O344&lt;=60.98,1,IF(O344&gt;60.98,1.005+(4.5526*(O344*3.28)/100000))),IF(LEFT(N344,1)="H",1)))))</f>
        <v>0</v>
      </c>
      <c r="Q344" s="35"/>
      <c r="R344" s="36" t="str">
        <f aca="false">IF(AF344&lt;0,0,IF($AD344=0,"Review",IF($H$3="US",(($H344-$I344-0.066667*($G344))/($G344*$M344)-($L344*$Q344))*$P344,(($H344-$I344-0.066667*($G344))/($G344*$M344)-($L344/8.696*$Q344))*$P344*37)))</f>
        <v>Review</v>
      </c>
      <c r="S344" s="37" t="str">
        <f aca="false">IF(R344="Review","",IF(R344=0,"",(SQRT(SUMSQ((5),(100*1.4/(H344-I344)),(100*IF($E$3="US",0.1,0.1*37)/R344)))/100)*R344))</f>
        <v/>
      </c>
      <c r="T344" s="38" t="str">
        <f aca="false">IF(R344="Review","",IF(R344=0,"",S344/R344))</f>
        <v/>
      </c>
      <c r="U344" s="39" t="n">
        <v>0.1814</v>
      </c>
      <c r="V344" s="40" t="n">
        <v>0.00096</v>
      </c>
      <c r="W344" s="41" t="e">
        <f aca="false">U344*G344</f>
        <v>#VALUE!</v>
      </c>
      <c r="X344" s="41" t="e">
        <f aca="false">EXP(-W344)</f>
        <v>#VALUE!</v>
      </c>
      <c r="Y344" s="41" t="e">
        <f aca="false">1-X344</f>
        <v>#VALUE!</v>
      </c>
      <c r="Z344" s="41" t="e">
        <f aca="false">1-(Y344/W344)</f>
        <v>#VALUE!</v>
      </c>
      <c r="AA344" s="41" t="e">
        <f aca="false">(R344*U344*V344)/Z344</f>
        <v>#VALUE!</v>
      </c>
      <c r="AB344" s="40" t="n">
        <v>0.01887</v>
      </c>
      <c r="AC344" s="42" t="s">
        <v>50</v>
      </c>
      <c r="AD344" s="43" t="b">
        <f aca="false">AND(NOT(ISBLANK(D344)),NOT(ISBLANK(F344)),NOT(ISBLANK(H344)),NOT(ISBLANK(I344)),NOT(ISBLANK(O344)),NOT(ISBLANK(Q344)),Q344&gt;=0,O344&gt;=0,H344&gt;=0,I344&gt;=0,G344&gt;0)</f>
        <v>0</v>
      </c>
      <c r="AE344" s="42" t="s">
        <v>51</v>
      </c>
      <c r="AF344" s="44" t="str">
        <f aca="false">IF($AD344=0,"Review",IF($H$3="US",(($H344-$I344-0.066667*($G344))/($G344*$M344)-($L344*$Q344))*$P344,(($H344-$I344-0.066667*($G344))/($G344*$M344)-($L344/8.696*$Q344))*$P344*37))</f>
        <v>Review</v>
      </c>
      <c r="AG344" s="45" t="str">
        <f aca="false">IF($AD344=0,"Review",IF($H$3="US",AA344/AB344*0.105*37,AA344/AB344))</f>
        <v>Review</v>
      </c>
      <c r="AH344" s="46" t="str">
        <f aca="false">IF($AD344=0,"",IF($H$3="US",AG344/60/60,AG344/24/60/60))</f>
        <v/>
      </c>
      <c r="AI344" s="47" t="str">
        <f aca="false">IF($AD344=0,"",IF($H$3="US",AA344/AB344*37/24/60/60,AA344/AB344/24/60/60))</f>
        <v/>
      </c>
      <c r="AJ344" s="48" t="str">
        <f aca="false">IF(AD344=0,"",IF(AF344=0,"",S344/R344))</f>
        <v/>
      </c>
      <c r="AK344" s="49" t="str">
        <f aca="false">IF(AD344=1,5%,"")</f>
        <v/>
      </c>
      <c r="AL344" s="49" t="str">
        <f aca="false">IF(AD344=1,(100*1.4)/(H344-I344)/100,"")</f>
        <v/>
      </c>
      <c r="AM344" s="49" t="str">
        <f aca="false">IF(AD344=1,IF(G344&gt;0,IF($H$3="US",0.1/AF344,(0.1*37)/AF344),0.1),"")</f>
        <v/>
      </c>
      <c r="AN344" s="49" t="str">
        <f aca="false">IF(AD344=1,SQRT(AK344*AK344+AL344*AL344+AM344*AM344),"")</f>
        <v/>
      </c>
      <c r="AO344" s="55"/>
    </row>
    <row r="345" customFormat="false" ht="19.35" hidden="false" customHeight="false" outlineLevel="0" collapsed="false">
      <c r="A345" s="26"/>
      <c r="B345" s="26"/>
      <c r="C345" s="27"/>
      <c r="D345" s="28"/>
      <c r="E345" s="27"/>
      <c r="F345" s="28"/>
      <c r="G345" s="29" t="str">
        <f aca="false">IF(OR(ISBLANK(C345),ISBLANK(D345),ISBLANK(E345),ISBLANK(F345)),"",(E345+F345)-(C345+D345))</f>
        <v/>
      </c>
      <c r="H345" s="30"/>
      <c r="I345" s="31"/>
      <c r="J345" s="32" t="n">
        <f aca="false">IF(N345="SST",0.314473,IF(N345="SLT",0.031243,IF(N345="LST",0.124228,IF(N345="LLT",0.010189,IF(N345="LST-OO",0.074671,IF(N345="LLT-OO",0.011965,IF(N345="LMT-OO",0.013497,IF(N345="HST",7.2954,IF(N345="HLT",0.60795)))))))))</f>
        <v>0</v>
      </c>
      <c r="K345" s="32" t="n">
        <f aca="false">IF(N345="SST",0.260619,IF(N345="SLT",0.02188,IF(N345="LST",0.040676,IF(N345="LLT",0.003372,IF(N345="LST-OO",0.037557,IF(N345="LLT-OO",0.002079,IF(N345="LMT-OO",0.012499,IF(N345="HST",0.004293,IF(N345="HLT",0.0003578)))))))))</f>
        <v>0</v>
      </c>
      <c r="L345" s="29" t="n">
        <f aca="false">IF(N345="SST",0.087,IF(N345="SLT",0.087,IF(N345="LST",0.12,IF(N345="LLT",0.12,IF(N345="LST-OO",0.12,IF(N345="LLT-OO",0.12,IF(N345="LMT-OO",0.12,IF(N345="HST",0.07,IF(N345="HLT",0.07)))))))))</f>
        <v>0</v>
      </c>
      <c r="M345" s="33" t="str">
        <f aca="false">IF(ISBLANK(N345),"",IF(N345="HST",J345+K345*((I345+H345)/2),IF(N345="HLT",J345+K345*((I345+H345)/2),J345+K345*LN((I345+H345)/2))))</f>
        <v/>
      </c>
      <c r="N345" s="31"/>
      <c r="O345" s="31"/>
      <c r="P345" s="34" t="n">
        <f aca="false">IF($H$3="US",IF(LEFT(N345,1)="S",IF(O345&lt;=4000,1,IF(O345&gt;4000,0.79+(6*O345/100000))),IF(LEFT(N345,1)="L",IF(O345&lt;=200,1,IF(O345&gt;200,1.005+(4.5526*O345/100000))),IF(LEFT(N345,1)="H",1))),IF($H$3="SI",IF(LEFT(N345,1)="S",IF(O345&lt;=1219.51,1,IF(O345&gt;1219.51,0.79+(6*(O345*3.28)/100000))),IF(LEFT(N345,1)="L",IF(O345&lt;=60.98,1,IF(O345&gt;60.98,1.005+(4.5526*(O345*3.28)/100000))),IF(LEFT(N345,1)="H",1)))))</f>
        <v>0</v>
      </c>
      <c r="Q345" s="35"/>
      <c r="R345" s="36" t="str">
        <f aca="false">IF(AF345&lt;0,0,IF($AD345=0,"Review",IF($H$3="US",(($H345-$I345-0.066667*($G345))/($G345*$M345)-($L345*$Q345))*$P345,(($H345-$I345-0.066667*($G345))/($G345*$M345)-($L345/8.696*$Q345))*$P345*37)))</f>
        <v>Review</v>
      </c>
      <c r="S345" s="37" t="str">
        <f aca="false">IF(R345="Review","",IF(R345=0,"",(SQRT(SUMSQ((5),(100*1.4/(H345-I345)),(100*IF($E$3="US",0.1,0.1*37)/R345)))/100)*R345))</f>
        <v/>
      </c>
      <c r="T345" s="38" t="str">
        <f aca="false">IF(R345="Review","",IF(R345=0,"",S345/R345))</f>
        <v/>
      </c>
      <c r="U345" s="39" t="n">
        <v>0.1814</v>
      </c>
      <c r="V345" s="40" t="n">
        <v>0.00096</v>
      </c>
      <c r="W345" s="41" t="e">
        <f aca="false">U345*G345</f>
        <v>#VALUE!</v>
      </c>
      <c r="X345" s="41" t="e">
        <f aca="false">EXP(-W345)</f>
        <v>#VALUE!</v>
      </c>
      <c r="Y345" s="41" t="e">
        <f aca="false">1-X345</f>
        <v>#VALUE!</v>
      </c>
      <c r="Z345" s="41" t="e">
        <f aca="false">1-(Y345/W345)</f>
        <v>#VALUE!</v>
      </c>
      <c r="AA345" s="41" t="e">
        <f aca="false">(R345*U345*V345)/Z345</f>
        <v>#VALUE!</v>
      </c>
      <c r="AB345" s="40" t="n">
        <v>0.01887</v>
      </c>
      <c r="AC345" s="42" t="s">
        <v>50</v>
      </c>
      <c r="AD345" s="43" t="b">
        <f aca="false">AND(NOT(ISBLANK(D345)),NOT(ISBLANK(F345)),NOT(ISBLANK(H345)),NOT(ISBLANK(I345)),NOT(ISBLANK(O345)),NOT(ISBLANK(Q345)),Q345&gt;=0,O345&gt;=0,H345&gt;=0,I345&gt;=0,G345&gt;0)</f>
        <v>0</v>
      </c>
      <c r="AE345" s="42" t="s">
        <v>51</v>
      </c>
      <c r="AF345" s="44" t="str">
        <f aca="false">IF($AD345=0,"Review",IF($H$3="US",(($H345-$I345-0.066667*($G345))/($G345*$M345)-($L345*$Q345))*$P345,(($H345-$I345-0.066667*($G345))/($G345*$M345)-($L345/8.696*$Q345))*$P345*37))</f>
        <v>Review</v>
      </c>
      <c r="AG345" s="45" t="str">
        <f aca="false">IF($AD345=0,"Review",IF($H$3="US",AA345/AB345*0.105*37,AA345/AB345))</f>
        <v>Review</v>
      </c>
      <c r="AH345" s="46" t="str">
        <f aca="false">IF($AD345=0,"",IF($H$3="US",AG345/60/60,AG345/24/60/60))</f>
        <v/>
      </c>
      <c r="AI345" s="47" t="str">
        <f aca="false">IF($AD345=0,"",IF($H$3="US",AA345/AB345*37/24/60/60,AA345/AB345/24/60/60))</f>
        <v/>
      </c>
      <c r="AJ345" s="48" t="str">
        <f aca="false">IF(AD345=0,"",IF(AF345=0,"",S345/R345))</f>
        <v/>
      </c>
      <c r="AK345" s="49" t="str">
        <f aca="false">IF(AD345=1,5%,"")</f>
        <v/>
      </c>
      <c r="AL345" s="49" t="str">
        <f aca="false">IF(AD345=1,(100*1.4)/(H345-I345)/100,"")</f>
        <v/>
      </c>
      <c r="AM345" s="49" t="str">
        <f aca="false">IF(AD345=1,IF(G345&gt;0,IF($H$3="US",0.1/AF345,(0.1*37)/AF345),0.1),"")</f>
        <v/>
      </c>
      <c r="AN345" s="49" t="str">
        <f aca="false">IF(AD345=1,SQRT(AK345*AK345+AL345*AL345+AM345*AM345),"")</f>
        <v/>
      </c>
      <c r="AO345" s="55"/>
    </row>
    <row r="346" customFormat="false" ht="19.35" hidden="false" customHeight="false" outlineLevel="0" collapsed="false">
      <c r="A346" s="26"/>
      <c r="B346" s="26"/>
      <c r="C346" s="27"/>
      <c r="D346" s="28"/>
      <c r="E346" s="27"/>
      <c r="F346" s="28"/>
      <c r="G346" s="29" t="str">
        <f aca="false">IF(OR(ISBLANK(C346),ISBLANK(D346),ISBLANK(E346),ISBLANK(F346)),"",(E346+F346)-(C346+D346))</f>
        <v/>
      </c>
      <c r="H346" s="30"/>
      <c r="I346" s="31"/>
      <c r="J346" s="32" t="n">
        <f aca="false">IF(N346="SST",0.314473,IF(N346="SLT",0.031243,IF(N346="LST",0.124228,IF(N346="LLT",0.010189,IF(N346="LST-OO",0.074671,IF(N346="LLT-OO",0.011965,IF(N346="LMT-OO",0.013497,IF(N346="HST",7.2954,IF(N346="HLT",0.60795)))))))))</f>
        <v>0</v>
      </c>
      <c r="K346" s="32" t="n">
        <f aca="false">IF(N346="SST",0.260619,IF(N346="SLT",0.02188,IF(N346="LST",0.040676,IF(N346="LLT",0.003372,IF(N346="LST-OO",0.037557,IF(N346="LLT-OO",0.002079,IF(N346="LMT-OO",0.012499,IF(N346="HST",0.004293,IF(N346="HLT",0.0003578)))))))))</f>
        <v>0</v>
      </c>
      <c r="L346" s="29" t="n">
        <f aca="false">IF(N346="SST",0.087,IF(N346="SLT",0.087,IF(N346="LST",0.12,IF(N346="LLT",0.12,IF(N346="LST-OO",0.12,IF(N346="LLT-OO",0.12,IF(N346="LMT-OO",0.12,IF(N346="HST",0.07,IF(N346="HLT",0.07)))))))))</f>
        <v>0</v>
      </c>
      <c r="M346" s="33" t="str">
        <f aca="false">IF(ISBLANK(N346),"",IF(N346="HST",J346+K346*((I346+H346)/2),IF(N346="HLT",J346+K346*((I346+H346)/2),J346+K346*LN((I346+H346)/2))))</f>
        <v/>
      </c>
      <c r="N346" s="31"/>
      <c r="O346" s="31"/>
      <c r="P346" s="34" t="n">
        <f aca="false">IF($H$3="US",IF(LEFT(N346,1)="S",IF(O346&lt;=4000,1,IF(O346&gt;4000,0.79+(6*O346/100000))),IF(LEFT(N346,1)="L",IF(O346&lt;=200,1,IF(O346&gt;200,1.005+(4.5526*O346/100000))),IF(LEFT(N346,1)="H",1))),IF($H$3="SI",IF(LEFT(N346,1)="S",IF(O346&lt;=1219.51,1,IF(O346&gt;1219.51,0.79+(6*(O346*3.28)/100000))),IF(LEFT(N346,1)="L",IF(O346&lt;=60.98,1,IF(O346&gt;60.98,1.005+(4.5526*(O346*3.28)/100000))),IF(LEFT(N346,1)="H",1)))))</f>
        <v>0</v>
      </c>
      <c r="Q346" s="35"/>
      <c r="R346" s="36" t="str">
        <f aca="false">IF(AF346&lt;0,0,IF($AD346=0,"Review",IF($H$3="US",(($H346-$I346-0.066667*($G346))/($G346*$M346)-($L346*$Q346))*$P346,(($H346-$I346-0.066667*($G346))/($G346*$M346)-($L346/8.696*$Q346))*$P346*37)))</f>
        <v>Review</v>
      </c>
      <c r="S346" s="37" t="str">
        <f aca="false">IF(R346="Review","",IF(R346=0,"",(SQRT(SUMSQ((5),(100*1.4/(H346-I346)),(100*IF($E$3="US",0.1,0.1*37)/R346)))/100)*R346))</f>
        <v/>
      </c>
      <c r="T346" s="38" t="str">
        <f aca="false">IF(R346="Review","",IF(R346=0,"",S346/R346))</f>
        <v/>
      </c>
      <c r="U346" s="39" t="n">
        <v>0.1814</v>
      </c>
      <c r="V346" s="40" t="n">
        <v>0.00096</v>
      </c>
      <c r="W346" s="41" t="e">
        <f aca="false">U346*G346</f>
        <v>#VALUE!</v>
      </c>
      <c r="X346" s="41" t="e">
        <f aca="false">EXP(-W346)</f>
        <v>#VALUE!</v>
      </c>
      <c r="Y346" s="41" t="e">
        <f aca="false">1-X346</f>
        <v>#VALUE!</v>
      </c>
      <c r="Z346" s="41" t="e">
        <f aca="false">1-(Y346/W346)</f>
        <v>#VALUE!</v>
      </c>
      <c r="AA346" s="41" t="e">
        <f aca="false">(R346*U346*V346)/Z346</f>
        <v>#VALUE!</v>
      </c>
      <c r="AB346" s="40" t="n">
        <v>0.01887</v>
      </c>
      <c r="AC346" s="42" t="s">
        <v>50</v>
      </c>
      <c r="AD346" s="43" t="b">
        <f aca="false">AND(NOT(ISBLANK(D346)),NOT(ISBLANK(F346)),NOT(ISBLANK(H346)),NOT(ISBLANK(I346)),NOT(ISBLANK(O346)),NOT(ISBLANK(Q346)),Q346&gt;=0,O346&gt;=0,H346&gt;=0,I346&gt;=0,G346&gt;0)</f>
        <v>0</v>
      </c>
      <c r="AE346" s="42" t="s">
        <v>51</v>
      </c>
      <c r="AF346" s="44" t="str">
        <f aca="false">IF($AD346=0,"Review",IF($H$3="US",(($H346-$I346-0.066667*($G346))/($G346*$M346)-($L346*$Q346))*$P346,(($H346-$I346-0.066667*($G346))/($G346*$M346)-($L346/8.696*$Q346))*$P346*37))</f>
        <v>Review</v>
      </c>
      <c r="AG346" s="45" t="str">
        <f aca="false">IF($AD346=0,"Review",IF($H$3="US",AA346/AB346*0.105*37,AA346/AB346))</f>
        <v>Review</v>
      </c>
      <c r="AH346" s="46" t="str">
        <f aca="false">IF($AD346=0,"",IF($H$3="US",AG346/60/60,AG346/24/60/60))</f>
        <v/>
      </c>
      <c r="AI346" s="47" t="str">
        <f aca="false">IF($AD346=0,"",IF($H$3="US",AA346/AB346*37/24/60/60,AA346/AB346/24/60/60))</f>
        <v/>
      </c>
      <c r="AJ346" s="48" t="str">
        <f aca="false">IF(AD346=0,"",IF(AF346=0,"",S346/R346))</f>
        <v/>
      </c>
      <c r="AK346" s="49" t="str">
        <f aca="false">IF(AD346=1,5%,"")</f>
        <v/>
      </c>
      <c r="AL346" s="49" t="str">
        <f aca="false">IF(AD346=1,(100*1.4)/(H346-I346)/100,"")</f>
        <v/>
      </c>
      <c r="AM346" s="49" t="str">
        <f aca="false">IF(AD346=1,IF(G346&gt;0,IF($H$3="US",0.1/AF346,(0.1*37)/AF346),0.1),"")</f>
        <v/>
      </c>
      <c r="AN346" s="49" t="str">
        <f aca="false">IF(AD346=1,SQRT(AK346*AK346+AL346*AL346+AM346*AM346),"")</f>
        <v/>
      </c>
      <c r="AO346" s="55"/>
    </row>
    <row r="347" customFormat="false" ht="19.35" hidden="false" customHeight="false" outlineLevel="0" collapsed="false">
      <c r="A347" s="26"/>
      <c r="B347" s="26"/>
      <c r="C347" s="27"/>
      <c r="D347" s="28"/>
      <c r="E347" s="27"/>
      <c r="F347" s="28"/>
      <c r="G347" s="29" t="str">
        <f aca="false">IF(OR(ISBLANK(C347),ISBLANK(D347),ISBLANK(E347),ISBLANK(F347)),"",(E347+F347)-(C347+D347))</f>
        <v/>
      </c>
      <c r="H347" s="30"/>
      <c r="I347" s="31"/>
      <c r="J347" s="32" t="n">
        <f aca="false">IF(N347="SST",0.314473,IF(N347="SLT",0.031243,IF(N347="LST",0.124228,IF(N347="LLT",0.010189,IF(N347="LST-OO",0.074671,IF(N347="LLT-OO",0.011965,IF(N347="LMT-OO",0.013497,IF(N347="HST",7.2954,IF(N347="HLT",0.60795)))))))))</f>
        <v>0</v>
      </c>
      <c r="K347" s="32" t="n">
        <f aca="false">IF(N347="SST",0.260619,IF(N347="SLT",0.02188,IF(N347="LST",0.040676,IF(N347="LLT",0.003372,IF(N347="LST-OO",0.037557,IF(N347="LLT-OO",0.002079,IF(N347="LMT-OO",0.012499,IF(N347="HST",0.004293,IF(N347="HLT",0.0003578)))))))))</f>
        <v>0</v>
      </c>
      <c r="L347" s="29" t="n">
        <f aca="false">IF(N347="SST",0.087,IF(N347="SLT",0.087,IF(N347="LST",0.12,IF(N347="LLT",0.12,IF(N347="LST-OO",0.12,IF(N347="LLT-OO",0.12,IF(N347="LMT-OO",0.12,IF(N347="HST",0.07,IF(N347="HLT",0.07)))))))))</f>
        <v>0</v>
      </c>
      <c r="M347" s="33" t="str">
        <f aca="false">IF(ISBLANK(N347),"",IF(N347="HST",J347+K347*((I347+H347)/2),IF(N347="HLT",J347+K347*((I347+H347)/2),J347+K347*LN((I347+H347)/2))))</f>
        <v/>
      </c>
      <c r="N347" s="31"/>
      <c r="O347" s="31"/>
      <c r="P347" s="34" t="n">
        <f aca="false">IF($H$3="US",IF(LEFT(N347,1)="S",IF(O347&lt;=4000,1,IF(O347&gt;4000,0.79+(6*O347/100000))),IF(LEFT(N347,1)="L",IF(O347&lt;=200,1,IF(O347&gt;200,1.005+(4.5526*O347/100000))),IF(LEFT(N347,1)="H",1))),IF($H$3="SI",IF(LEFT(N347,1)="S",IF(O347&lt;=1219.51,1,IF(O347&gt;1219.51,0.79+(6*(O347*3.28)/100000))),IF(LEFT(N347,1)="L",IF(O347&lt;=60.98,1,IF(O347&gt;60.98,1.005+(4.5526*(O347*3.28)/100000))),IF(LEFT(N347,1)="H",1)))))</f>
        <v>0</v>
      </c>
      <c r="Q347" s="35"/>
      <c r="R347" s="36" t="str">
        <f aca="false">IF(AF347&lt;0,0,IF($AD347=0,"Review",IF($H$3="US",(($H347-$I347-0.066667*($G347))/($G347*$M347)-($L347*$Q347))*$P347,(($H347-$I347-0.066667*($G347))/($G347*$M347)-($L347/8.696*$Q347))*$P347*37)))</f>
        <v>Review</v>
      </c>
      <c r="S347" s="37" t="str">
        <f aca="false">IF(R347="Review","",IF(R347=0,"",(SQRT(SUMSQ((5),(100*1.4/(H347-I347)),(100*IF($E$3="US",0.1,0.1*37)/R347)))/100)*R347))</f>
        <v/>
      </c>
      <c r="T347" s="38" t="str">
        <f aca="false">IF(R347="Review","",IF(R347=0,"",S347/R347))</f>
        <v/>
      </c>
      <c r="U347" s="39" t="n">
        <v>0.1814</v>
      </c>
      <c r="V347" s="40" t="n">
        <v>0.00096</v>
      </c>
      <c r="W347" s="41" t="e">
        <f aca="false">U347*G347</f>
        <v>#VALUE!</v>
      </c>
      <c r="X347" s="41" t="e">
        <f aca="false">EXP(-W347)</f>
        <v>#VALUE!</v>
      </c>
      <c r="Y347" s="41" t="e">
        <f aca="false">1-X347</f>
        <v>#VALUE!</v>
      </c>
      <c r="Z347" s="41" t="e">
        <f aca="false">1-(Y347/W347)</f>
        <v>#VALUE!</v>
      </c>
      <c r="AA347" s="41" t="e">
        <f aca="false">(R347*U347*V347)/Z347</f>
        <v>#VALUE!</v>
      </c>
      <c r="AB347" s="40" t="n">
        <v>0.01887</v>
      </c>
      <c r="AC347" s="42" t="s">
        <v>50</v>
      </c>
      <c r="AD347" s="43" t="b">
        <f aca="false">AND(NOT(ISBLANK(D347)),NOT(ISBLANK(F347)),NOT(ISBLANK(H347)),NOT(ISBLANK(I347)),NOT(ISBLANK(O347)),NOT(ISBLANK(Q347)),Q347&gt;=0,O347&gt;=0,H347&gt;=0,I347&gt;=0,G347&gt;0)</f>
        <v>0</v>
      </c>
      <c r="AE347" s="42" t="s">
        <v>51</v>
      </c>
      <c r="AF347" s="44" t="str">
        <f aca="false">IF($AD347=0,"Review",IF($H$3="US",(($H347-$I347-0.066667*($G347))/($G347*$M347)-($L347*$Q347))*$P347,(($H347-$I347-0.066667*($G347))/($G347*$M347)-($L347/8.696*$Q347))*$P347*37))</f>
        <v>Review</v>
      </c>
      <c r="AG347" s="45" t="str">
        <f aca="false">IF($AD347=0,"Review",IF($H$3="US",AA347/AB347*0.105*37,AA347/AB347))</f>
        <v>Review</v>
      </c>
      <c r="AH347" s="46" t="str">
        <f aca="false">IF($AD347=0,"",IF($H$3="US",AG347/60/60,AG347/24/60/60))</f>
        <v/>
      </c>
      <c r="AI347" s="47" t="str">
        <f aca="false">IF($AD347=0,"",IF($H$3="US",AA347/AB347*37/24/60/60,AA347/AB347/24/60/60))</f>
        <v/>
      </c>
      <c r="AJ347" s="48" t="str">
        <f aca="false">IF(AD347=0,"",IF(AF347=0,"",S347/R347))</f>
        <v/>
      </c>
      <c r="AK347" s="49" t="str">
        <f aca="false">IF(AD347=1,5%,"")</f>
        <v/>
      </c>
      <c r="AL347" s="49" t="str">
        <f aca="false">IF(AD347=1,(100*1.4)/(H347-I347)/100,"")</f>
        <v/>
      </c>
      <c r="AM347" s="49" t="str">
        <f aca="false">IF(AD347=1,IF(G347&gt;0,IF($H$3="US",0.1/AF347,(0.1*37)/AF347),0.1),"")</f>
        <v/>
      </c>
      <c r="AN347" s="49" t="str">
        <f aca="false">IF(AD347=1,SQRT(AK347*AK347+AL347*AL347+AM347*AM347),"")</f>
        <v/>
      </c>
      <c r="AO347" s="55"/>
    </row>
    <row r="348" customFormat="false" ht="19.35" hidden="false" customHeight="false" outlineLevel="0" collapsed="false">
      <c r="A348" s="26"/>
      <c r="B348" s="26"/>
      <c r="C348" s="27"/>
      <c r="D348" s="28"/>
      <c r="E348" s="27"/>
      <c r="F348" s="28"/>
      <c r="G348" s="29" t="str">
        <f aca="false">IF(OR(ISBLANK(C348),ISBLANK(D348),ISBLANK(E348),ISBLANK(F348)),"",(E348+F348)-(C348+D348))</f>
        <v/>
      </c>
      <c r="H348" s="30"/>
      <c r="I348" s="31"/>
      <c r="J348" s="32" t="n">
        <f aca="false">IF(N348="SST",0.314473,IF(N348="SLT",0.031243,IF(N348="LST",0.124228,IF(N348="LLT",0.010189,IF(N348="LST-OO",0.074671,IF(N348="LLT-OO",0.011965,IF(N348="LMT-OO",0.013497,IF(N348="HST",7.2954,IF(N348="HLT",0.60795)))))))))</f>
        <v>0</v>
      </c>
      <c r="K348" s="32" t="n">
        <f aca="false">IF(N348="SST",0.260619,IF(N348="SLT",0.02188,IF(N348="LST",0.040676,IF(N348="LLT",0.003372,IF(N348="LST-OO",0.037557,IF(N348="LLT-OO",0.002079,IF(N348="LMT-OO",0.012499,IF(N348="HST",0.004293,IF(N348="HLT",0.0003578)))))))))</f>
        <v>0</v>
      </c>
      <c r="L348" s="29" t="n">
        <f aca="false">IF(N348="SST",0.087,IF(N348="SLT",0.087,IF(N348="LST",0.12,IF(N348="LLT",0.12,IF(N348="LST-OO",0.12,IF(N348="LLT-OO",0.12,IF(N348="LMT-OO",0.12,IF(N348="HST",0.07,IF(N348="HLT",0.07)))))))))</f>
        <v>0</v>
      </c>
      <c r="M348" s="33" t="str">
        <f aca="false">IF(ISBLANK(N348),"",IF(N348="HST",J348+K348*((I348+H348)/2),IF(N348="HLT",J348+K348*((I348+H348)/2),J348+K348*LN((I348+H348)/2))))</f>
        <v/>
      </c>
      <c r="N348" s="31"/>
      <c r="O348" s="31"/>
      <c r="P348" s="34" t="n">
        <f aca="false">IF($H$3="US",IF(LEFT(N348,1)="S",IF(O348&lt;=4000,1,IF(O348&gt;4000,0.79+(6*O348/100000))),IF(LEFT(N348,1)="L",IF(O348&lt;=200,1,IF(O348&gt;200,1.005+(4.5526*O348/100000))),IF(LEFT(N348,1)="H",1))),IF($H$3="SI",IF(LEFT(N348,1)="S",IF(O348&lt;=1219.51,1,IF(O348&gt;1219.51,0.79+(6*(O348*3.28)/100000))),IF(LEFT(N348,1)="L",IF(O348&lt;=60.98,1,IF(O348&gt;60.98,1.005+(4.5526*(O348*3.28)/100000))),IF(LEFT(N348,1)="H",1)))))</f>
        <v>0</v>
      </c>
      <c r="Q348" s="35"/>
      <c r="R348" s="36" t="str">
        <f aca="false">IF(AF348&lt;0,0,IF($AD348=0,"Review",IF($H$3="US",(($H348-$I348-0.066667*($G348))/($G348*$M348)-($L348*$Q348))*$P348,(($H348-$I348-0.066667*($G348))/($G348*$M348)-($L348/8.696*$Q348))*$P348*37)))</f>
        <v>Review</v>
      </c>
      <c r="S348" s="37" t="str">
        <f aca="false">IF(R348="Review","",IF(R348=0,"",(SQRT(SUMSQ((5),(100*1.4/(H348-I348)),(100*IF($E$3="US",0.1,0.1*37)/R348)))/100)*R348))</f>
        <v/>
      </c>
      <c r="T348" s="38" t="str">
        <f aca="false">IF(R348="Review","",IF(R348=0,"",S348/R348))</f>
        <v/>
      </c>
      <c r="U348" s="39" t="n">
        <v>0.1814</v>
      </c>
      <c r="V348" s="40" t="n">
        <v>0.00096</v>
      </c>
      <c r="W348" s="41" t="e">
        <f aca="false">U348*G348</f>
        <v>#VALUE!</v>
      </c>
      <c r="X348" s="41" t="e">
        <f aca="false">EXP(-W348)</f>
        <v>#VALUE!</v>
      </c>
      <c r="Y348" s="41" t="e">
        <f aca="false">1-X348</f>
        <v>#VALUE!</v>
      </c>
      <c r="Z348" s="41" t="e">
        <f aca="false">1-(Y348/W348)</f>
        <v>#VALUE!</v>
      </c>
      <c r="AA348" s="41" t="e">
        <f aca="false">(R348*U348*V348)/Z348</f>
        <v>#VALUE!</v>
      </c>
      <c r="AB348" s="40" t="n">
        <v>0.01887</v>
      </c>
      <c r="AC348" s="42" t="s">
        <v>50</v>
      </c>
      <c r="AD348" s="43" t="b">
        <f aca="false">AND(NOT(ISBLANK(D348)),NOT(ISBLANK(F348)),NOT(ISBLANK(H348)),NOT(ISBLANK(I348)),NOT(ISBLANK(O348)),NOT(ISBLANK(Q348)),Q348&gt;=0,O348&gt;=0,H348&gt;=0,I348&gt;=0,G348&gt;0)</f>
        <v>0</v>
      </c>
      <c r="AE348" s="42" t="s">
        <v>51</v>
      </c>
      <c r="AF348" s="44" t="str">
        <f aca="false">IF($AD348=0,"Review",IF($H$3="US",(($H348-$I348-0.066667*($G348))/($G348*$M348)-($L348*$Q348))*$P348,(($H348-$I348-0.066667*($G348))/($G348*$M348)-($L348/8.696*$Q348))*$P348*37))</f>
        <v>Review</v>
      </c>
      <c r="AG348" s="45" t="str">
        <f aca="false">IF($AD348=0,"Review",IF($H$3="US",AA348/AB348*0.105*37,AA348/AB348))</f>
        <v>Review</v>
      </c>
      <c r="AH348" s="46" t="str">
        <f aca="false">IF($AD348=0,"",IF($H$3="US",AG348/60/60,AG348/24/60/60))</f>
        <v/>
      </c>
      <c r="AI348" s="47" t="str">
        <f aca="false">IF($AD348=0,"",IF($H$3="US",AA348/AB348*37/24/60/60,AA348/AB348/24/60/60))</f>
        <v/>
      </c>
      <c r="AJ348" s="48" t="str">
        <f aca="false">IF(AD348=0,"",IF(AF348=0,"",S348/R348))</f>
        <v/>
      </c>
      <c r="AK348" s="49" t="str">
        <f aca="false">IF(AD348=1,5%,"")</f>
        <v/>
      </c>
      <c r="AL348" s="49" t="str">
        <f aca="false">IF(AD348=1,(100*1.4)/(H348-I348)/100,"")</f>
        <v/>
      </c>
      <c r="AM348" s="49" t="str">
        <f aca="false">IF(AD348=1,IF(G348&gt;0,IF($H$3="US",0.1/AF348,(0.1*37)/AF348),0.1),"")</f>
        <v/>
      </c>
      <c r="AN348" s="49" t="str">
        <f aca="false">IF(AD348=1,SQRT(AK348*AK348+AL348*AL348+AM348*AM348),"")</f>
        <v/>
      </c>
      <c r="AO348" s="55"/>
    </row>
    <row r="349" customFormat="false" ht="19.35" hidden="false" customHeight="false" outlineLevel="0" collapsed="false">
      <c r="A349" s="26"/>
      <c r="B349" s="26"/>
      <c r="C349" s="27"/>
      <c r="D349" s="28"/>
      <c r="E349" s="27"/>
      <c r="F349" s="28"/>
      <c r="G349" s="29" t="str">
        <f aca="false">IF(OR(ISBLANK(C349),ISBLANK(D349),ISBLANK(E349),ISBLANK(F349)),"",(E349+F349)-(C349+D349))</f>
        <v/>
      </c>
      <c r="H349" s="30"/>
      <c r="I349" s="31"/>
      <c r="J349" s="32" t="n">
        <f aca="false">IF(N349="SST",0.314473,IF(N349="SLT",0.031243,IF(N349="LST",0.124228,IF(N349="LLT",0.010189,IF(N349="LST-OO",0.074671,IF(N349="LLT-OO",0.011965,IF(N349="LMT-OO",0.013497,IF(N349="HST",7.2954,IF(N349="HLT",0.60795)))))))))</f>
        <v>0</v>
      </c>
      <c r="K349" s="32" t="n">
        <f aca="false">IF(N349="SST",0.260619,IF(N349="SLT",0.02188,IF(N349="LST",0.040676,IF(N349="LLT",0.003372,IF(N349="LST-OO",0.037557,IF(N349="LLT-OO",0.002079,IF(N349="LMT-OO",0.012499,IF(N349="HST",0.004293,IF(N349="HLT",0.0003578)))))))))</f>
        <v>0</v>
      </c>
      <c r="L349" s="29" t="n">
        <f aca="false">IF(N349="SST",0.087,IF(N349="SLT",0.087,IF(N349="LST",0.12,IF(N349="LLT",0.12,IF(N349="LST-OO",0.12,IF(N349="LLT-OO",0.12,IF(N349="LMT-OO",0.12,IF(N349="HST",0.07,IF(N349="HLT",0.07)))))))))</f>
        <v>0</v>
      </c>
      <c r="M349" s="33" t="str">
        <f aca="false">IF(ISBLANK(N349),"",IF(N349="HST",J349+K349*((I349+H349)/2),IF(N349="HLT",J349+K349*((I349+H349)/2),J349+K349*LN((I349+H349)/2))))</f>
        <v/>
      </c>
      <c r="N349" s="31"/>
      <c r="O349" s="31"/>
      <c r="P349" s="34" t="n">
        <f aca="false">IF($H$3="US",IF(LEFT(N349,1)="S",IF(O349&lt;=4000,1,IF(O349&gt;4000,0.79+(6*O349/100000))),IF(LEFT(N349,1)="L",IF(O349&lt;=200,1,IF(O349&gt;200,1.005+(4.5526*O349/100000))),IF(LEFT(N349,1)="H",1))),IF($H$3="SI",IF(LEFT(N349,1)="S",IF(O349&lt;=1219.51,1,IF(O349&gt;1219.51,0.79+(6*(O349*3.28)/100000))),IF(LEFT(N349,1)="L",IF(O349&lt;=60.98,1,IF(O349&gt;60.98,1.005+(4.5526*(O349*3.28)/100000))),IF(LEFT(N349,1)="H",1)))))</f>
        <v>0</v>
      </c>
      <c r="Q349" s="35"/>
      <c r="R349" s="36" t="str">
        <f aca="false">IF(AF349&lt;0,0,IF($AD349=0,"Review",IF($H$3="US",(($H349-$I349-0.066667*($G349))/($G349*$M349)-($L349*$Q349))*$P349,(($H349-$I349-0.066667*($G349))/($G349*$M349)-($L349/8.696*$Q349))*$P349*37)))</f>
        <v>Review</v>
      </c>
      <c r="S349" s="37" t="str">
        <f aca="false">IF(R349="Review","",IF(R349=0,"",(SQRT(SUMSQ((5),(100*1.4/(H349-I349)),(100*IF($E$3="US",0.1,0.1*37)/R349)))/100)*R349))</f>
        <v/>
      </c>
      <c r="T349" s="38" t="str">
        <f aca="false">IF(R349="Review","",IF(R349=0,"",S349/R349))</f>
        <v/>
      </c>
      <c r="U349" s="39" t="n">
        <v>0.1814</v>
      </c>
      <c r="V349" s="40" t="n">
        <v>0.00096</v>
      </c>
      <c r="W349" s="41" t="e">
        <f aca="false">U349*G349</f>
        <v>#VALUE!</v>
      </c>
      <c r="X349" s="41" t="e">
        <f aca="false">EXP(-W349)</f>
        <v>#VALUE!</v>
      </c>
      <c r="Y349" s="41" t="e">
        <f aca="false">1-X349</f>
        <v>#VALUE!</v>
      </c>
      <c r="Z349" s="41" t="e">
        <f aca="false">1-(Y349/W349)</f>
        <v>#VALUE!</v>
      </c>
      <c r="AA349" s="41" t="e">
        <f aca="false">(R349*U349*V349)/Z349</f>
        <v>#VALUE!</v>
      </c>
      <c r="AB349" s="40" t="n">
        <v>0.01887</v>
      </c>
      <c r="AC349" s="42" t="s">
        <v>50</v>
      </c>
      <c r="AD349" s="43" t="b">
        <f aca="false">AND(NOT(ISBLANK(D349)),NOT(ISBLANK(F349)),NOT(ISBLANK(H349)),NOT(ISBLANK(I349)),NOT(ISBLANK(O349)),NOT(ISBLANK(Q349)),Q349&gt;=0,O349&gt;=0,H349&gt;=0,I349&gt;=0,G349&gt;0)</f>
        <v>0</v>
      </c>
      <c r="AE349" s="42" t="s">
        <v>51</v>
      </c>
      <c r="AF349" s="44" t="str">
        <f aca="false">IF($AD349=0,"Review",IF($H$3="US",(($H349-$I349-0.066667*($G349))/($G349*$M349)-($L349*$Q349))*$P349,(($H349-$I349-0.066667*($G349))/($G349*$M349)-($L349/8.696*$Q349))*$P349*37))</f>
        <v>Review</v>
      </c>
      <c r="AG349" s="45" t="str">
        <f aca="false">IF($AD349=0,"Review",IF($H$3="US",AA349/AB349*0.105*37,AA349/AB349))</f>
        <v>Review</v>
      </c>
      <c r="AH349" s="46" t="str">
        <f aca="false">IF($AD349=0,"",IF($H$3="US",AG349/60/60,AG349/24/60/60))</f>
        <v/>
      </c>
      <c r="AI349" s="47" t="str">
        <f aca="false">IF($AD349=0,"",IF($H$3="US",AA349/AB349*37/24/60/60,AA349/AB349/24/60/60))</f>
        <v/>
      </c>
      <c r="AJ349" s="48" t="str">
        <f aca="false">IF(AD349=0,"",IF(AF349=0,"",S349/R349))</f>
        <v/>
      </c>
      <c r="AK349" s="49" t="str">
        <f aca="false">IF(AD349=1,5%,"")</f>
        <v/>
      </c>
      <c r="AL349" s="49" t="str">
        <f aca="false">IF(AD349=1,(100*1.4)/(H349-I349)/100,"")</f>
        <v/>
      </c>
      <c r="AM349" s="49" t="str">
        <f aca="false">IF(AD349=1,IF(G349&gt;0,IF($H$3="US",0.1/AF349,(0.1*37)/AF349),0.1),"")</f>
        <v/>
      </c>
      <c r="AN349" s="49" t="str">
        <f aca="false">IF(AD349=1,SQRT(AK349*AK349+AL349*AL349+AM349*AM349),"")</f>
        <v/>
      </c>
      <c r="AO349" s="55"/>
    </row>
    <row r="350" customFormat="false" ht="19.35" hidden="false" customHeight="false" outlineLevel="0" collapsed="false">
      <c r="A350" s="26"/>
      <c r="B350" s="26"/>
      <c r="C350" s="27"/>
      <c r="D350" s="28"/>
      <c r="E350" s="27"/>
      <c r="F350" s="28"/>
      <c r="G350" s="29" t="str">
        <f aca="false">IF(OR(ISBLANK(C350),ISBLANK(D350),ISBLANK(E350),ISBLANK(F350)),"",(E350+F350)-(C350+D350))</f>
        <v/>
      </c>
      <c r="H350" s="30"/>
      <c r="I350" s="31"/>
      <c r="J350" s="32" t="n">
        <f aca="false">IF(N350="SST",0.314473,IF(N350="SLT",0.031243,IF(N350="LST",0.124228,IF(N350="LLT",0.010189,IF(N350="LST-OO",0.074671,IF(N350="LLT-OO",0.011965,IF(N350="LMT-OO",0.013497,IF(N350="HST",7.2954,IF(N350="HLT",0.60795)))))))))</f>
        <v>0</v>
      </c>
      <c r="K350" s="32" t="n">
        <f aca="false">IF(N350="SST",0.260619,IF(N350="SLT",0.02188,IF(N350="LST",0.040676,IF(N350="LLT",0.003372,IF(N350="LST-OO",0.037557,IF(N350="LLT-OO",0.002079,IF(N350="LMT-OO",0.012499,IF(N350="HST",0.004293,IF(N350="HLT",0.0003578)))))))))</f>
        <v>0</v>
      </c>
      <c r="L350" s="29" t="n">
        <f aca="false">IF(N350="SST",0.087,IF(N350="SLT",0.087,IF(N350="LST",0.12,IF(N350="LLT",0.12,IF(N350="LST-OO",0.12,IF(N350="LLT-OO",0.12,IF(N350="LMT-OO",0.12,IF(N350="HST",0.07,IF(N350="HLT",0.07)))))))))</f>
        <v>0</v>
      </c>
      <c r="M350" s="33" t="str">
        <f aca="false">IF(ISBLANK(N350),"",IF(N350="HST",J350+K350*((I350+H350)/2),IF(N350="HLT",J350+K350*((I350+H350)/2),J350+K350*LN((I350+H350)/2))))</f>
        <v/>
      </c>
      <c r="N350" s="31"/>
      <c r="O350" s="31"/>
      <c r="P350" s="34" t="n">
        <f aca="false">IF($H$3="US",IF(LEFT(N350,1)="S",IF(O350&lt;=4000,1,IF(O350&gt;4000,0.79+(6*O350/100000))),IF(LEFT(N350,1)="L",IF(O350&lt;=200,1,IF(O350&gt;200,1.005+(4.5526*O350/100000))),IF(LEFT(N350,1)="H",1))),IF($H$3="SI",IF(LEFT(N350,1)="S",IF(O350&lt;=1219.51,1,IF(O350&gt;1219.51,0.79+(6*(O350*3.28)/100000))),IF(LEFT(N350,1)="L",IF(O350&lt;=60.98,1,IF(O350&gt;60.98,1.005+(4.5526*(O350*3.28)/100000))),IF(LEFT(N350,1)="H",1)))))</f>
        <v>0</v>
      </c>
      <c r="Q350" s="35"/>
      <c r="R350" s="36" t="str">
        <f aca="false">IF(AF350&lt;0,0,IF($AD350=0,"Review",IF($H$3="US",(($H350-$I350-0.066667*($G350))/($G350*$M350)-($L350*$Q350))*$P350,(($H350-$I350-0.066667*($G350))/($G350*$M350)-($L350/8.696*$Q350))*$P350*37)))</f>
        <v>Review</v>
      </c>
      <c r="S350" s="37" t="str">
        <f aca="false">IF(R350="Review","",IF(R350=0,"",(SQRT(SUMSQ((5),(100*1.4/(H350-I350)),(100*IF($E$3="US",0.1,0.1*37)/R350)))/100)*R350))</f>
        <v/>
      </c>
      <c r="T350" s="38" t="str">
        <f aca="false">IF(R350="Review","",IF(R350=0,"",S350/R350))</f>
        <v/>
      </c>
      <c r="U350" s="39" t="n">
        <v>0.1814</v>
      </c>
      <c r="V350" s="40" t="n">
        <v>0.00096</v>
      </c>
      <c r="W350" s="41" t="e">
        <f aca="false">U350*G350</f>
        <v>#VALUE!</v>
      </c>
      <c r="X350" s="41" t="e">
        <f aca="false">EXP(-W350)</f>
        <v>#VALUE!</v>
      </c>
      <c r="Y350" s="41" t="e">
        <f aca="false">1-X350</f>
        <v>#VALUE!</v>
      </c>
      <c r="Z350" s="41" t="e">
        <f aca="false">1-(Y350/W350)</f>
        <v>#VALUE!</v>
      </c>
      <c r="AA350" s="41" t="e">
        <f aca="false">(R350*U350*V350)/Z350</f>
        <v>#VALUE!</v>
      </c>
      <c r="AB350" s="40" t="n">
        <v>0.01887</v>
      </c>
      <c r="AC350" s="42" t="s">
        <v>50</v>
      </c>
      <c r="AD350" s="43" t="b">
        <f aca="false">AND(NOT(ISBLANK(D350)),NOT(ISBLANK(F350)),NOT(ISBLANK(H350)),NOT(ISBLANK(I350)),NOT(ISBLANK(O350)),NOT(ISBLANK(Q350)),Q350&gt;=0,O350&gt;=0,H350&gt;=0,I350&gt;=0,G350&gt;0)</f>
        <v>0</v>
      </c>
      <c r="AE350" s="42" t="s">
        <v>51</v>
      </c>
      <c r="AF350" s="44" t="str">
        <f aca="false">IF($AD350=0,"Review",IF($H$3="US",(($H350-$I350-0.066667*($G350))/($G350*$M350)-($L350*$Q350))*$P350,(($H350-$I350-0.066667*($G350))/($G350*$M350)-($L350/8.696*$Q350))*$P350*37))</f>
        <v>Review</v>
      </c>
      <c r="AG350" s="45" t="str">
        <f aca="false">IF($AD350=0,"Review",IF($H$3="US",AA350/AB350*0.105*37,AA350/AB350))</f>
        <v>Review</v>
      </c>
      <c r="AH350" s="46" t="str">
        <f aca="false">IF($AD350=0,"",IF($H$3="US",AG350/60/60,AG350/24/60/60))</f>
        <v/>
      </c>
      <c r="AI350" s="47" t="str">
        <f aca="false">IF($AD350=0,"",IF($H$3="US",AA350/AB350*37/24/60/60,AA350/AB350/24/60/60))</f>
        <v/>
      </c>
      <c r="AJ350" s="48" t="str">
        <f aca="false">IF(AD350=0,"",IF(AF350=0,"",S350/R350))</f>
        <v/>
      </c>
      <c r="AK350" s="49" t="str">
        <f aca="false">IF(AD350=1,5%,"")</f>
        <v/>
      </c>
      <c r="AL350" s="49" t="str">
        <f aca="false">IF(AD350=1,(100*1.4)/(H350-I350)/100,"")</f>
        <v/>
      </c>
      <c r="AM350" s="49" t="str">
        <f aca="false">IF(AD350=1,IF(G350&gt;0,IF($H$3="US",0.1/AF350,(0.1*37)/AF350),0.1),"")</f>
        <v/>
      </c>
      <c r="AN350" s="49" t="str">
        <f aca="false">IF(AD350=1,SQRT(AK350*AK350+AL350*AL350+AM350*AM350),"")</f>
        <v/>
      </c>
      <c r="AO350" s="55"/>
    </row>
    <row r="351" customFormat="false" ht="19.35" hidden="false" customHeight="false" outlineLevel="0" collapsed="false">
      <c r="A351" s="26"/>
      <c r="B351" s="26"/>
      <c r="C351" s="27"/>
      <c r="D351" s="28"/>
      <c r="E351" s="27"/>
      <c r="F351" s="28"/>
      <c r="G351" s="29" t="str">
        <f aca="false">IF(OR(ISBLANK(C351),ISBLANK(D351),ISBLANK(E351),ISBLANK(F351)),"",(E351+F351)-(C351+D351))</f>
        <v/>
      </c>
      <c r="H351" s="30"/>
      <c r="I351" s="31"/>
      <c r="J351" s="32" t="n">
        <f aca="false">IF(N351="SST",0.314473,IF(N351="SLT",0.031243,IF(N351="LST",0.124228,IF(N351="LLT",0.010189,IF(N351="LST-OO",0.074671,IF(N351="LLT-OO",0.011965,IF(N351="LMT-OO",0.013497,IF(N351="HST",7.2954,IF(N351="HLT",0.60795)))))))))</f>
        <v>0</v>
      </c>
      <c r="K351" s="32" t="n">
        <f aca="false">IF(N351="SST",0.260619,IF(N351="SLT",0.02188,IF(N351="LST",0.040676,IF(N351="LLT",0.003372,IF(N351="LST-OO",0.037557,IF(N351="LLT-OO",0.002079,IF(N351="LMT-OO",0.012499,IF(N351="HST",0.004293,IF(N351="HLT",0.0003578)))))))))</f>
        <v>0</v>
      </c>
      <c r="L351" s="29" t="n">
        <f aca="false">IF(N351="SST",0.087,IF(N351="SLT",0.087,IF(N351="LST",0.12,IF(N351="LLT",0.12,IF(N351="LST-OO",0.12,IF(N351="LLT-OO",0.12,IF(N351="LMT-OO",0.12,IF(N351="HST",0.07,IF(N351="HLT",0.07)))))))))</f>
        <v>0</v>
      </c>
      <c r="M351" s="33" t="str">
        <f aca="false">IF(ISBLANK(N351),"",IF(N351="HST",J351+K351*((I351+H351)/2),IF(N351="HLT",J351+K351*((I351+H351)/2),J351+K351*LN((I351+H351)/2))))</f>
        <v/>
      </c>
      <c r="N351" s="31"/>
      <c r="O351" s="31"/>
      <c r="P351" s="34" t="n">
        <f aca="false">IF($H$3="US",IF(LEFT(N351,1)="S",IF(O351&lt;=4000,1,IF(O351&gt;4000,0.79+(6*O351/100000))),IF(LEFT(N351,1)="L",IF(O351&lt;=200,1,IF(O351&gt;200,1.005+(4.5526*O351/100000))),IF(LEFT(N351,1)="H",1))),IF($H$3="SI",IF(LEFT(N351,1)="S",IF(O351&lt;=1219.51,1,IF(O351&gt;1219.51,0.79+(6*(O351*3.28)/100000))),IF(LEFT(N351,1)="L",IF(O351&lt;=60.98,1,IF(O351&gt;60.98,1.005+(4.5526*(O351*3.28)/100000))),IF(LEFT(N351,1)="H",1)))))</f>
        <v>0</v>
      </c>
      <c r="Q351" s="35"/>
      <c r="R351" s="36" t="str">
        <f aca="false">IF(AF351&lt;0,0,IF($AD351=0,"Review",IF($H$3="US",(($H351-$I351-0.066667*($G351))/($G351*$M351)-($L351*$Q351))*$P351,(($H351-$I351-0.066667*($G351))/($G351*$M351)-($L351/8.696*$Q351))*$P351*37)))</f>
        <v>Review</v>
      </c>
      <c r="S351" s="37" t="str">
        <f aca="false">IF(R351="Review","",IF(R351=0,"",(SQRT(SUMSQ((5),(100*1.4/(H351-I351)),(100*IF($E$3="US",0.1,0.1*37)/R351)))/100)*R351))</f>
        <v/>
      </c>
      <c r="T351" s="38" t="str">
        <f aca="false">IF(R351="Review","",IF(R351=0,"",S351/R351))</f>
        <v/>
      </c>
      <c r="U351" s="39" t="n">
        <v>0.1814</v>
      </c>
      <c r="V351" s="40" t="n">
        <v>0.00096</v>
      </c>
      <c r="W351" s="41" t="e">
        <f aca="false">U351*G351</f>
        <v>#VALUE!</v>
      </c>
      <c r="X351" s="41" t="e">
        <f aca="false">EXP(-W351)</f>
        <v>#VALUE!</v>
      </c>
      <c r="Y351" s="41" t="e">
        <f aca="false">1-X351</f>
        <v>#VALUE!</v>
      </c>
      <c r="Z351" s="41" t="e">
        <f aca="false">1-(Y351/W351)</f>
        <v>#VALUE!</v>
      </c>
      <c r="AA351" s="41" t="e">
        <f aca="false">(R351*U351*V351)/Z351</f>
        <v>#VALUE!</v>
      </c>
      <c r="AB351" s="40" t="n">
        <v>0.01887</v>
      </c>
      <c r="AC351" s="42" t="s">
        <v>50</v>
      </c>
      <c r="AD351" s="43" t="b">
        <f aca="false">AND(NOT(ISBLANK(D351)),NOT(ISBLANK(F351)),NOT(ISBLANK(H351)),NOT(ISBLANK(I351)),NOT(ISBLANK(O351)),NOT(ISBLANK(Q351)),Q351&gt;=0,O351&gt;=0,H351&gt;=0,I351&gt;=0,G351&gt;0)</f>
        <v>0</v>
      </c>
      <c r="AE351" s="42" t="s">
        <v>51</v>
      </c>
      <c r="AF351" s="44" t="str">
        <f aca="false">IF($AD351=0,"Review",IF($H$3="US",(($H351-$I351-0.066667*($G351))/($G351*$M351)-($L351*$Q351))*$P351,(($H351-$I351-0.066667*($G351))/($G351*$M351)-($L351/8.696*$Q351))*$P351*37))</f>
        <v>Review</v>
      </c>
      <c r="AG351" s="45" t="str">
        <f aca="false">IF($AD351=0,"Review",IF($H$3="US",AA351/AB351*0.105*37,AA351/AB351))</f>
        <v>Review</v>
      </c>
      <c r="AH351" s="46" t="str">
        <f aca="false">IF($AD351=0,"",IF($H$3="US",AG351/60/60,AG351/24/60/60))</f>
        <v/>
      </c>
      <c r="AI351" s="47" t="str">
        <f aca="false">IF($AD351=0,"",IF($H$3="US",AA351/AB351*37/24/60/60,AA351/AB351/24/60/60))</f>
        <v/>
      </c>
      <c r="AJ351" s="48" t="str">
        <f aca="false">IF(AD351=0,"",IF(AF351=0,"",S351/R351))</f>
        <v/>
      </c>
      <c r="AK351" s="49" t="str">
        <f aca="false">IF(AD351=1,5%,"")</f>
        <v/>
      </c>
      <c r="AL351" s="49" t="str">
        <f aca="false">IF(AD351=1,(100*1.4)/(H351-I351)/100,"")</f>
        <v/>
      </c>
      <c r="AM351" s="49" t="str">
        <f aca="false">IF(AD351=1,IF(G351&gt;0,IF($H$3="US",0.1/AF351,(0.1*37)/AF351),0.1),"")</f>
        <v/>
      </c>
      <c r="AN351" s="49" t="str">
        <f aca="false">IF(AD351=1,SQRT(AK351*AK351+AL351*AL351+AM351*AM351),"")</f>
        <v/>
      </c>
      <c r="AO351" s="55"/>
    </row>
    <row r="352" customFormat="false" ht="19.35" hidden="false" customHeight="false" outlineLevel="0" collapsed="false">
      <c r="A352" s="26"/>
      <c r="B352" s="26"/>
      <c r="C352" s="27"/>
      <c r="D352" s="28"/>
      <c r="E352" s="27"/>
      <c r="F352" s="28"/>
      <c r="G352" s="29" t="str">
        <f aca="false">IF(OR(ISBLANK(C352),ISBLANK(D352),ISBLANK(E352),ISBLANK(F352)),"",(E352+F352)-(C352+D352))</f>
        <v/>
      </c>
      <c r="H352" s="30"/>
      <c r="I352" s="31"/>
      <c r="J352" s="32" t="n">
        <f aca="false">IF(N352="SST",0.314473,IF(N352="SLT",0.031243,IF(N352="LST",0.124228,IF(N352="LLT",0.010189,IF(N352="LST-OO",0.074671,IF(N352="LLT-OO",0.011965,IF(N352="LMT-OO",0.013497,IF(N352="HST",7.2954,IF(N352="HLT",0.60795)))))))))</f>
        <v>0</v>
      </c>
      <c r="K352" s="32" t="n">
        <f aca="false">IF(N352="SST",0.260619,IF(N352="SLT",0.02188,IF(N352="LST",0.040676,IF(N352="LLT",0.003372,IF(N352="LST-OO",0.037557,IF(N352="LLT-OO",0.002079,IF(N352="LMT-OO",0.012499,IF(N352="HST",0.004293,IF(N352="HLT",0.0003578)))))))))</f>
        <v>0</v>
      </c>
      <c r="L352" s="29" t="n">
        <f aca="false">IF(N352="SST",0.087,IF(N352="SLT",0.087,IF(N352="LST",0.12,IF(N352="LLT",0.12,IF(N352="LST-OO",0.12,IF(N352="LLT-OO",0.12,IF(N352="LMT-OO",0.12,IF(N352="HST",0.07,IF(N352="HLT",0.07)))))))))</f>
        <v>0</v>
      </c>
      <c r="M352" s="33" t="str">
        <f aca="false">IF(ISBLANK(N352),"",IF(N352="HST",J352+K352*((I352+H352)/2),IF(N352="HLT",J352+K352*((I352+H352)/2),J352+K352*LN((I352+H352)/2))))</f>
        <v/>
      </c>
      <c r="N352" s="31"/>
      <c r="O352" s="31"/>
      <c r="P352" s="34" t="n">
        <f aca="false">IF($H$3="US",IF(LEFT(N352,1)="S",IF(O352&lt;=4000,1,IF(O352&gt;4000,0.79+(6*O352/100000))),IF(LEFT(N352,1)="L",IF(O352&lt;=200,1,IF(O352&gt;200,1.005+(4.5526*O352/100000))),IF(LEFT(N352,1)="H",1))),IF($H$3="SI",IF(LEFT(N352,1)="S",IF(O352&lt;=1219.51,1,IF(O352&gt;1219.51,0.79+(6*(O352*3.28)/100000))),IF(LEFT(N352,1)="L",IF(O352&lt;=60.98,1,IF(O352&gt;60.98,1.005+(4.5526*(O352*3.28)/100000))),IF(LEFT(N352,1)="H",1)))))</f>
        <v>0</v>
      </c>
      <c r="Q352" s="35"/>
      <c r="R352" s="36" t="str">
        <f aca="false">IF(AF352&lt;0,0,IF($AD352=0,"Review",IF($H$3="US",(($H352-$I352-0.066667*($G352))/($G352*$M352)-($L352*$Q352))*$P352,(($H352-$I352-0.066667*($G352))/($G352*$M352)-($L352/8.696*$Q352))*$P352*37)))</f>
        <v>Review</v>
      </c>
      <c r="S352" s="37" t="str">
        <f aca="false">IF(R352="Review","",IF(R352=0,"",(SQRT(SUMSQ((5),(100*1.4/(H352-I352)),(100*IF($E$3="US",0.1,0.1*37)/R352)))/100)*R352))</f>
        <v/>
      </c>
      <c r="T352" s="38" t="str">
        <f aca="false">IF(R352="Review","",IF(R352=0,"",S352/R352))</f>
        <v/>
      </c>
      <c r="U352" s="39" t="n">
        <v>0.1814</v>
      </c>
      <c r="V352" s="40" t="n">
        <v>0.00096</v>
      </c>
      <c r="W352" s="41" t="e">
        <f aca="false">U352*G352</f>
        <v>#VALUE!</v>
      </c>
      <c r="X352" s="41" t="e">
        <f aca="false">EXP(-W352)</f>
        <v>#VALUE!</v>
      </c>
      <c r="Y352" s="41" t="e">
        <f aca="false">1-X352</f>
        <v>#VALUE!</v>
      </c>
      <c r="Z352" s="41" t="e">
        <f aca="false">1-(Y352/W352)</f>
        <v>#VALUE!</v>
      </c>
      <c r="AA352" s="41" t="e">
        <f aca="false">(R352*U352*V352)/Z352</f>
        <v>#VALUE!</v>
      </c>
      <c r="AB352" s="40" t="n">
        <v>0.01887</v>
      </c>
      <c r="AC352" s="42" t="s">
        <v>50</v>
      </c>
      <c r="AD352" s="43" t="b">
        <f aca="false">AND(NOT(ISBLANK(D352)),NOT(ISBLANK(F352)),NOT(ISBLANK(H352)),NOT(ISBLANK(I352)),NOT(ISBLANK(O352)),NOT(ISBLANK(Q352)),Q352&gt;=0,O352&gt;=0,H352&gt;=0,I352&gt;=0,G352&gt;0)</f>
        <v>0</v>
      </c>
      <c r="AE352" s="42" t="s">
        <v>51</v>
      </c>
      <c r="AF352" s="44" t="str">
        <f aca="false">IF($AD352=0,"Review",IF($H$3="US",(($H352-$I352-0.066667*($G352))/($G352*$M352)-($L352*$Q352))*$P352,(($H352-$I352-0.066667*($G352))/($G352*$M352)-($L352/8.696*$Q352))*$P352*37))</f>
        <v>Review</v>
      </c>
      <c r="AG352" s="45" t="str">
        <f aca="false">IF($AD352=0,"Review",IF($H$3="US",AA352/AB352*0.105*37,AA352/AB352))</f>
        <v>Review</v>
      </c>
      <c r="AH352" s="46" t="str">
        <f aca="false">IF($AD352=0,"",IF($H$3="US",AG352/60/60,AG352/24/60/60))</f>
        <v/>
      </c>
      <c r="AI352" s="47" t="str">
        <f aca="false">IF($AD352=0,"",IF($H$3="US",AA352/AB352*37/24/60/60,AA352/AB352/24/60/60))</f>
        <v/>
      </c>
      <c r="AJ352" s="48" t="str">
        <f aca="false">IF(AD352=0,"",IF(AF352=0,"",S352/R352))</f>
        <v/>
      </c>
      <c r="AK352" s="49" t="str">
        <f aca="false">IF(AD352=1,5%,"")</f>
        <v/>
      </c>
      <c r="AL352" s="49" t="str">
        <f aca="false">IF(AD352=1,(100*1.4)/(H352-I352)/100,"")</f>
        <v/>
      </c>
      <c r="AM352" s="49" t="str">
        <f aca="false">IF(AD352=1,IF(G352&gt;0,IF($H$3="US",0.1/AF352,(0.1*37)/AF352),0.1),"")</f>
        <v/>
      </c>
      <c r="AN352" s="49" t="str">
        <f aca="false">IF(AD352=1,SQRT(AK352*AK352+AL352*AL352+AM352*AM352),"")</f>
        <v/>
      </c>
      <c r="AO352" s="55"/>
    </row>
    <row r="353" customFormat="false" ht="19.35" hidden="false" customHeight="false" outlineLevel="0" collapsed="false">
      <c r="A353" s="26"/>
      <c r="B353" s="26"/>
      <c r="C353" s="27"/>
      <c r="D353" s="28"/>
      <c r="E353" s="27"/>
      <c r="F353" s="28"/>
      <c r="G353" s="29" t="str">
        <f aca="false">IF(OR(ISBLANK(C353),ISBLANK(D353),ISBLANK(E353),ISBLANK(F353)),"",(E353+F353)-(C353+D353))</f>
        <v/>
      </c>
      <c r="H353" s="30"/>
      <c r="I353" s="31"/>
      <c r="J353" s="32" t="n">
        <f aca="false">IF(N353="SST",0.314473,IF(N353="SLT",0.031243,IF(N353="LST",0.124228,IF(N353="LLT",0.010189,IF(N353="LST-OO",0.074671,IF(N353="LLT-OO",0.011965,IF(N353="LMT-OO",0.013497,IF(N353="HST",7.2954,IF(N353="HLT",0.60795)))))))))</f>
        <v>0</v>
      </c>
      <c r="K353" s="32" t="n">
        <f aca="false">IF(N353="SST",0.260619,IF(N353="SLT",0.02188,IF(N353="LST",0.040676,IF(N353="LLT",0.003372,IF(N353="LST-OO",0.037557,IF(N353="LLT-OO",0.002079,IF(N353="LMT-OO",0.012499,IF(N353="HST",0.004293,IF(N353="HLT",0.0003578)))))))))</f>
        <v>0</v>
      </c>
      <c r="L353" s="29" t="n">
        <f aca="false">IF(N353="SST",0.087,IF(N353="SLT",0.087,IF(N353="LST",0.12,IF(N353="LLT",0.12,IF(N353="LST-OO",0.12,IF(N353="LLT-OO",0.12,IF(N353="LMT-OO",0.12,IF(N353="HST",0.07,IF(N353="HLT",0.07)))))))))</f>
        <v>0</v>
      </c>
      <c r="M353" s="33" t="str">
        <f aca="false">IF(ISBLANK(N353),"",IF(N353="HST",J353+K353*((I353+H353)/2),IF(N353="HLT",J353+K353*((I353+H353)/2),J353+K353*LN((I353+H353)/2))))</f>
        <v/>
      </c>
      <c r="N353" s="31"/>
      <c r="O353" s="31"/>
      <c r="P353" s="34" t="n">
        <f aca="false">IF($H$3="US",IF(LEFT(N353,1)="S",IF(O353&lt;=4000,1,IF(O353&gt;4000,0.79+(6*O353/100000))),IF(LEFT(N353,1)="L",IF(O353&lt;=200,1,IF(O353&gt;200,1.005+(4.5526*O353/100000))),IF(LEFT(N353,1)="H",1))),IF($H$3="SI",IF(LEFT(N353,1)="S",IF(O353&lt;=1219.51,1,IF(O353&gt;1219.51,0.79+(6*(O353*3.28)/100000))),IF(LEFT(N353,1)="L",IF(O353&lt;=60.98,1,IF(O353&gt;60.98,1.005+(4.5526*(O353*3.28)/100000))),IF(LEFT(N353,1)="H",1)))))</f>
        <v>0</v>
      </c>
      <c r="Q353" s="35"/>
      <c r="R353" s="36" t="str">
        <f aca="false">IF(AF353&lt;0,0,IF($AD353=0,"Review",IF($H$3="US",(($H353-$I353-0.066667*($G353))/($G353*$M353)-($L353*$Q353))*$P353,(($H353-$I353-0.066667*($G353))/($G353*$M353)-($L353/8.696*$Q353))*$P353*37)))</f>
        <v>Review</v>
      </c>
      <c r="S353" s="37" t="str">
        <f aca="false">IF(R353="Review","",IF(R353=0,"",(SQRT(SUMSQ((5),(100*1.4/(H353-I353)),(100*IF($E$3="US",0.1,0.1*37)/R353)))/100)*R353))</f>
        <v/>
      </c>
      <c r="T353" s="38" t="str">
        <f aca="false">IF(R353="Review","",IF(R353=0,"",S353/R353))</f>
        <v/>
      </c>
      <c r="U353" s="39" t="n">
        <v>0.1814</v>
      </c>
      <c r="V353" s="40" t="n">
        <v>0.00096</v>
      </c>
      <c r="W353" s="41" t="e">
        <f aca="false">U353*G353</f>
        <v>#VALUE!</v>
      </c>
      <c r="X353" s="41" t="e">
        <f aca="false">EXP(-W353)</f>
        <v>#VALUE!</v>
      </c>
      <c r="Y353" s="41" t="e">
        <f aca="false">1-X353</f>
        <v>#VALUE!</v>
      </c>
      <c r="Z353" s="41" t="e">
        <f aca="false">1-(Y353/W353)</f>
        <v>#VALUE!</v>
      </c>
      <c r="AA353" s="41" t="e">
        <f aca="false">(R353*U353*V353)/Z353</f>
        <v>#VALUE!</v>
      </c>
      <c r="AB353" s="40" t="n">
        <v>0.01887</v>
      </c>
      <c r="AC353" s="42" t="s">
        <v>50</v>
      </c>
      <c r="AD353" s="43" t="b">
        <f aca="false">AND(NOT(ISBLANK(D353)),NOT(ISBLANK(F353)),NOT(ISBLANK(H353)),NOT(ISBLANK(I353)),NOT(ISBLANK(O353)),NOT(ISBLANK(Q353)),Q353&gt;=0,O353&gt;=0,H353&gt;=0,I353&gt;=0,G353&gt;0)</f>
        <v>0</v>
      </c>
      <c r="AE353" s="42" t="s">
        <v>51</v>
      </c>
      <c r="AF353" s="44" t="str">
        <f aca="false">IF($AD353=0,"Review",IF($H$3="US",(($H353-$I353-0.066667*($G353))/($G353*$M353)-($L353*$Q353))*$P353,(($H353-$I353-0.066667*($G353))/($G353*$M353)-($L353/8.696*$Q353))*$P353*37))</f>
        <v>Review</v>
      </c>
      <c r="AG353" s="45" t="str">
        <f aca="false">IF($AD353=0,"Review",IF($H$3="US",AA353/AB353*0.105*37,AA353/AB353))</f>
        <v>Review</v>
      </c>
      <c r="AH353" s="46" t="str">
        <f aca="false">IF($AD353=0,"",IF($H$3="US",AG353/60/60,AG353/24/60/60))</f>
        <v/>
      </c>
      <c r="AI353" s="47" t="str">
        <f aca="false">IF($AD353=0,"",IF($H$3="US",AA353/AB353*37/24/60/60,AA353/AB353/24/60/60))</f>
        <v/>
      </c>
      <c r="AJ353" s="48" t="str">
        <f aca="false">IF(AD353=0,"",IF(AF353=0,"",S353/R353))</f>
        <v/>
      </c>
      <c r="AK353" s="49" t="str">
        <f aca="false">IF(AD353=1,5%,"")</f>
        <v/>
      </c>
      <c r="AL353" s="49" t="str">
        <f aca="false">IF(AD353=1,(100*1.4)/(H353-I353)/100,"")</f>
        <v/>
      </c>
      <c r="AM353" s="49" t="str">
        <f aca="false">IF(AD353=1,IF(G353&gt;0,IF($H$3="US",0.1/AF353,(0.1*37)/AF353),0.1),"")</f>
        <v/>
      </c>
      <c r="AN353" s="49" t="str">
        <f aca="false">IF(AD353=1,SQRT(AK353*AK353+AL353*AL353+AM353*AM353),"")</f>
        <v/>
      </c>
      <c r="AO353" s="55"/>
    </row>
    <row r="354" customFormat="false" ht="19.35" hidden="false" customHeight="false" outlineLevel="0" collapsed="false">
      <c r="A354" s="26"/>
      <c r="B354" s="26"/>
      <c r="C354" s="27"/>
      <c r="D354" s="28"/>
      <c r="E354" s="27"/>
      <c r="F354" s="28"/>
      <c r="G354" s="29" t="str">
        <f aca="false">IF(OR(ISBLANK(C354),ISBLANK(D354),ISBLANK(E354),ISBLANK(F354)),"",(E354+F354)-(C354+D354))</f>
        <v/>
      </c>
      <c r="H354" s="30"/>
      <c r="I354" s="31"/>
      <c r="J354" s="32" t="n">
        <f aca="false">IF(N354="SST",0.314473,IF(N354="SLT",0.031243,IF(N354="LST",0.124228,IF(N354="LLT",0.010189,IF(N354="LST-OO",0.074671,IF(N354="LLT-OO",0.011965,IF(N354="LMT-OO",0.013497,IF(N354="HST",7.2954,IF(N354="HLT",0.60795)))))))))</f>
        <v>0</v>
      </c>
      <c r="K354" s="32" t="n">
        <f aca="false">IF(N354="SST",0.260619,IF(N354="SLT",0.02188,IF(N354="LST",0.040676,IF(N354="LLT",0.003372,IF(N354="LST-OO",0.037557,IF(N354="LLT-OO",0.002079,IF(N354="LMT-OO",0.012499,IF(N354="HST",0.004293,IF(N354="HLT",0.0003578)))))))))</f>
        <v>0</v>
      </c>
      <c r="L354" s="29" t="n">
        <f aca="false">IF(N354="SST",0.087,IF(N354="SLT",0.087,IF(N354="LST",0.12,IF(N354="LLT",0.12,IF(N354="LST-OO",0.12,IF(N354="LLT-OO",0.12,IF(N354="LMT-OO",0.12,IF(N354="HST",0.07,IF(N354="HLT",0.07)))))))))</f>
        <v>0</v>
      </c>
      <c r="M354" s="33" t="str">
        <f aca="false">IF(ISBLANK(N354),"",IF(N354="HST",J354+K354*((I354+H354)/2),IF(N354="HLT",J354+K354*((I354+H354)/2),J354+K354*LN((I354+H354)/2))))</f>
        <v/>
      </c>
      <c r="N354" s="31"/>
      <c r="O354" s="31"/>
      <c r="P354" s="34" t="n">
        <f aca="false">IF($H$3="US",IF(LEFT(N354,1)="S",IF(O354&lt;=4000,1,IF(O354&gt;4000,0.79+(6*O354/100000))),IF(LEFT(N354,1)="L",IF(O354&lt;=200,1,IF(O354&gt;200,1.005+(4.5526*O354/100000))),IF(LEFT(N354,1)="H",1))),IF($H$3="SI",IF(LEFT(N354,1)="S",IF(O354&lt;=1219.51,1,IF(O354&gt;1219.51,0.79+(6*(O354*3.28)/100000))),IF(LEFT(N354,1)="L",IF(O354&lt;=60.98,1,IF(O354&gt;60.98,1.005+(4.5526*(O354*3.28)/100000))),IF(LEFT(N354,1)="H",1)))))</f>
        <v>0</v>
      </c>
      <c r="Q354" s="35"/>
      <c r="R354" s="36" t="str">
        <f aca="false">IF(AF354&lt;0,0,IF($AD354=0,"Review",IF($H$3="US",(($H354-$I354-0.066667*($G354))/($G354*$M354)-($L354*$Q354))*$P354,(($H354-$I354-0.066667*($G354))/($G354*$M354)-($L354/8.696*$Q354))*$P354*37)))</f>
        <v>Review</v>
      </c>
      <c r="S354" s="37" t="str">
        <f aca="false">IF(R354="Review","",IF(R354=0,"",(SQRT(SUMSQ((5),(100*1.4/(H354-I354)),(100*IF($E$3="US",0.1,0.1*37)/R354)))/100)*R354))</f>
        <v/>
      </c>
      <c r="T354" s="38" t="str">
        <f aca="false">IF(R354="Review","",IF(R354=0,"",S354/R354))</f>
        <v/>
      </c>
      <c r="U354" s="39" t="n">
        <v>0.1814</v>
      </c>
      <c r="V354" s="40" t="n">
        <v>0.00096</v>
      </c>
      <c r="W354" s="41" t="e">
        <f aca="false">U354*G354</f>
        <v>#VALUE!</v>
      </c>
      <c r="X354" s="41" t="e">
        <f aca="false">EXP(-W354)</f>
        <v>#VALUE!</v>
      </c>
      <c r="Y354" s="41" t="e">
        <f aca="false">1-X354</f>
        <v>#VALUE!</v>
      </c>
      <c r="Z354" s="41" t="e">
        <f aca="false">1-(Y354/W354)</f>
        <v>#VALUE!</v>
      </c>
      <c r="AA354" s="41" t="e">
        <f aca="false">(R354*U354*V354)/Z354</f>
        <v>#VALUE!</v>
      </c>
      <c r="AB354" s="40" t="n">
        <v>0.01887</v>
      </c>
      <c r="AC354" s="42" t="s">
        <v>50</v>
      </c>
      <c r="AD354" s="43" t="b">
        <f aca="false">AND(NOT(ISBLANK(D354)),NOT(ISBLANK(F354)),NOT(ISBLANK(H354)),NOT(ISBLANK(I354)),NOT(ISBLANK(O354)),NOT(ISBLANK(Q354)),Q354&gt;=0,O354&gt;=0,H354&gt;=0,I354&gt;=0,G354&gt;0)</f>
        <v>0</v>
      </c>
      <c r="AE354" s="42" t="s">
        <v>51</v>
      </c>
      <c r="AF354" s="44" t="str">
        <f aca="false">IF($AD354=0,"Review",IF($H$3="US",(($H354-$I354-0.066667*($G354))/($G354*$M354)-($L354*$Q354))*$P354,(($H354-$I354-0.066667*($G354))/($G354*$M354)-($L354/8.696*$Q354))*$P354*37))</f>
        <v>Review</v>
      </c>
      <c r="AG354" s="45" t="str">
        <f aca="false">IF($AD354=0,"Review",IF($H$3="US",AA354/AB354*0.105*37,AA354/AB354))</f>
        <v>Review</v>
      </c>
      <c r="AH354" s="46" t="str">
        <f aca="false">IF($AD354=0,"",IF($H$3="US",AG354/60/60,AG354/24/60/60))</f>
        <v/>
      </c>
      <c r="AI354" s="47" t="str">
        <f aca="false">IF($AD354=0,"",IF($H$3="US",AA354/AB354*37/24/60/60,AA354/AB354/24/60/60))</f>
        <v/>
      </c>
      <c r="AJ354" s="48" t="str">
        <f aca="false">IF(AD354=0,"",IF(AF354=0,"",S354/R354))</f>
        <v/>
      </c>
      <c r="AK354" s="49" t="str">
        <f aca="false">IF(AD354=1,5%,"")</f>
        <v/>
      </c>
      <c r="AL354" s="49" t="str">
        <f aca="false">IF(AD354=1,(100*1.4)/(H354-I354)/100,"")</f>
        <v/>
      </c>
      <c r="AM354" s="49" t="str">
        <f aca="false">IF(AD354=1,IF(G354&gt;0,IF($H$3="US",0.1/AF354,(0.1*37)/AF354),0.1),"")</f>
        <v/>
      </c>
      <c r="AN354" s="49" t="str">
        <f aca="false">IF(AD354=1,SQRT(AK354*AK354+AL354*AL354+AM354*AM354),"")</f>
        <v/>
      </c>
      <c r="AO354" s="55"/>
    </row>
    <row r="355" customFormat="false" ht="19.35" hidden="false" customHeight="false" outlineLevel="0" collapsed="false">
      <c r="A355" s="26"/>
      <c r="B355" s="26"/>
      <c r="C355" s="27"/>
      <c r="D355" s="28"/>
      <c r="E355" s="27"/>
      <c r="F355" s="28"/>
      <c r="G355" s="29" t="str">
        <f aca="false">IF(OR(ISBLANK(C355),ISBLANK(D355),ISBLANK(E355),ISBLANK(F355)),"",(E355+F355)-(C355+D355))</f>
        <v/>
      </c>
      <c r="H355" s="30"/>
      <c r="I355" s="31"/>
      <c r="J355" s="32" t="n">
        <f aca="false">IF(N355="SST",0.314473,IF(N355="SLT",0.031243,IF(N355="LST",0.124228,IF(N355="LLT",0.010189,IF(N355="LST-OO",0.074671,IF(N355="LLT-OO",0.011965,IF(N355="LMT-OO",0.013497,IF(N355="HST",7.2954,IF(N355="HLT",0.60795)))))))))</f>
        <v>0</v>
      </c>
      <c r="K355" s="32" t="n">
        <f aca="false">IF(N355="SST",0.260619,IF(N355="SLT",0.02188,IF(N355="LST",0.040676,IF(N355="LLT",0.003372,IF(N355="LST-OO",0.037557,IF(N355="LLT-OO",0.002079,IF(N355="LMT-OO",0.012499,IF(N355="HST",0.004293,IF(N355="HLT",0.0003578)))))))))</f>
        <v>0</v>
      </c>
      <c r="L355" s="29" t="n">
        <f aca="false">IF(N355="SST",0.087,IF(N355="SLT",0.087,IF(N355="LST",0.12,IF(N355="LLT",0.12,IF(N355="LST-OO",0.12,IF(N355="LLT-OO",0.12,IF(N355="LMT-OO",0.12,IF(N355="HST",0.07,IF(N355="HLT",0.07)))))))))</f>
        <v>0</v>
      </c>
      <c r="M355" s="33" t="str">
        <f aca="false">IF(ISBLANK(N355),"",IF(N355="HST",J355+K355*((I355+H355)/2),IF(N355="HLT",J355+K355*((I355+H355)/2),J355+K355*LN((I355+H355)/2))))</f>
        <v/>
      </c>
      <c r="N355" s="31"/>
      <c r="O355" s="31"/>
      <c r="P355" s="34" t="n">
        <f aca="false">IF($H$3="US",IF(LEFT(N355,1)="S",IF(O355&lt;=4000,1,IF(O355&gt;4000,0.79+(6*O355/100000))),IF(LEFT(N355,1)="L",IF(O355&lt;=200,1,IF(O355&gt;200,1.005+(4.5526*O355/100000))),IF(LEFT(N355,1)="H",1))),IF($H$3="SI",IF(LEFT(N355,1)="S",IF(O355&lt;=1219.51,1,IF(O355&gt;1219.51,0.79+(6*(O355*3.28)/100000))),IF(LEFT(N355,1)="L",IF(O355&lt;=60.98,1,IF(O355&gt;60.98,1.005+(4.5526*(O355*3.28)/100000))),IF(LEFT(N355,1)="H",1)))))</f>
        <v>0</v>
      </c>
      <c r="Q355" s="35"/>
      <c r="R355" s="36" t="str">
        <f aca="false">IF(AF355&lt;0,0,IF($AD355=0,"Review",IF($H$3="US",(($H355-$I355-0.066667*($G355))/($G355*$M355)-($L355*$Q355))*$P355,(($H355-$I355-0.066667*($G355))/($G355*$M355)-($L355/8.696*$Q355))*$P355*37)))</f>
        <v>Review</v>
      </c>
      <c r="S355" s="37" t="str">
        <f aca="false">IF(R355="Review","",IF(R355=0,"",(SQRT(SUMSQ((5),(100*1.4/(H355-I355)),(100*IF($E$3="US",0.1,0.1*37)/R355)))/100)*R355))</f>
        <v/>
      </c>
      <c r="T355" s="38" t="str">
        <f aca="false">IF(R355="Review","",IF(R355=0,"",S355/R355))</f>
        <v/>
      </c>
      <c r="U355" s="39" t="n">
        <v>0.1814</v>
      </c>
      <c r="V355" s="40" t="n">
        <v>0.00096</v>
      </c>
      <c r="W355" s="41" t="e">
        <f aca="false">U355*G355</f>
        <v>#VALUE!</v>
      </c>
      <c r="X355" s="41" t="e">
        <f aca="false">EXP(-W355)</f>
        <v>#VALUE!</v>
      </c>
      <c r="Y355" s="41" t="e">
        <f aca="false">1-X355</f>
        <v>#VALUE!</v>
      </c>
      <c r="Z355" s="41" t="e">
        <f aca="false">1-(Y355/W355)</f>
        <v>#VALUE!</v>
      </c>
      <c r="AA355" s="41" t="e">
        <f aca="false">(R355*U355*V355)/Z355</f>
        <v>#VALUE!</v>
      </c>
      <c r="AB355" s="40" t="n">
        <v>0.01887</v>
      </c>
      <c r="AC355" s="42" t="s">
        <v>50</v>
      </c>
      <c r="AD355" s="43" t="b">
        <f aca="false">AND(NOT(ISBLANK(D355)),NOT(ISBLANK(F355)),NOT(ISBLANK(H355)),NOT(ISBLANK(I355)),NOT(ISBLANK(O355)),NOT(ISBLANK(Q355)),Q355&gt;=0,O355&gt;=0,H355&gt;=0,I355&gt;=0,G355&gt;0)</f>
        <v>0</v>
      </c>
      <c r="AE355" s="42" t="s">
        <v>51</v>
      </c>
      <c r="AF355" s="44" t="str">
        <f aca="false">IF($AD355=0,"Review",IF($H$3="US",(($H355-$I355-0.066667*($G355))/($G355*$M355)-($L355*$Q355))*$P355,(($H355-$I355-0.066667*($G355))/($G355*$M355)-($L355/8.696*$Q355))*$P355*37))</f>
        <v>Review</v>
      </c>
      <c r="AG355" s="45" t="str">
        <f aca="false">IF($AD355=0,"Review",IF($H$3="US",AA355/AB355*0.105*37,AA355/AB355))</f>
        <v>Review</v>
      </c>
      <c r="AH355" s="46" t="str">
        <f aca="false">IF($AD355=0,"",IF($H$3="US",AG355/60/60,AG355/24/60/60))</f>
        <v/>
      </c>
      <c r="AI355" s="47" t="str">
        <f aca="false">IF($AD355=0,"",IF($H$3="US",AA355/AB355*37/24/60/60,AA355/AB355/24/60/60))</f>
        <v/>
      </c>
      <c r="AJ355" s="48" t="str">
        <f aca="false">IF(AD355=0,"",IF(AF355=0,"",S355/R355))</f>
        <v/>
      </c>
      <c r="AK355" s="49" t="str">
        <f aca="false">IF(AD355=1,5%,"")</f>
        <v/>
      </c>
      <c r="AL355" s="49" t="str">
        <f aca="false">IF(AD355=1,(100*1.4)/(H355-I355)/100,"")</f>
        <v/>
      </c>
      <c r="AM355" s="49" t="str">
        <f aca="false">IF(AD355=1,IF(G355&gt;0,IF($H$3="US",0.1/AF355,(0.1*37)/AF355),0.1),"")</f>
        <v/>
      </c>
      <c r="AN355" s="49" t="str">
        <f aca="false">IF(AD355=1,SQRT(AK355*AK355+AL355*AL355+AM355*AM355),"")</f>
        <v/>
      </c>
      <c r="AO355" s="55"/>
    </row>
    <row r="356" customFormat="false" ht="19.35" hidden="false" customHeight="false" outlineLevel="0" collapsed="false">
      <c r="A356" s="26"/>
      <c r="B356" s="26"/>
      <c r="C356" s="27"/>
      <c r="D356" s="28"/>
      <c r="E356" s="27"/>
      <c r="F356" s="28"/>
      <c r="G356" s="29" t="str">
        <f aca="false">IF(OR(ISBLANK(C356),ISBLANK(D356),ISBLANK(E356),ISBLANK(F356)),"",(E356+F356)-(C356+D356))</f>
        <v/>
      </c>
      <c r="H356" s="30"/>
      <c r="I356" s="31"/>
      <c r="J356" s="32" t="n">
        <f aca="false">IF(N356="SST",0.314473,IF(N356="SLT",0.031243,IF(N356="LST",0.124228,IF(N356="LLT",0.010189,IF(N356="LST-OO",0.074671,IF(N356="LLT-OO",0.011965,IF(N356="LMT-OO",0.013497,IF(N356="HST",7.2954,IF(N356="HLT",0.60795)))))))))</f>
        <v>0</v>
      </c>
      <c r="K356" s="32" t="n">
        <f aca="false">IF(N356="SST",0.260619,IF(N356="SLT",0.02188,IF(N356="LST",0.040676,IF(N356="LLT",0.003372,IF(N356="LST-OO",0.037557,IF(N356="LLT-OO",0.002079,IF(N356="LMT-OO",0.012499,IF(N356="HST",0.004293,IF(N356="HLT",0.0003578)))))))))</f>
        <v>0</v>
      </c>
      <c r="L356" s="29" t="n">
        <f aca="false">IF(N356="SST",0.087,IF(N356="SLT",0.087,IF(N356="LST",0.12,IF(N356="LLT",0.12,IF(N356="LST-OO",0.12,IF(N356="LLT-OO",0.12,IF(N356="LMT-OO",0.12,IF(N356="HST",0.07,IF(N356="HLT",0.07)))))))))</f>
        <v>0</v>
      </c>
      <c r="M356" s="33" t="str">
        <f aca="false">IF(ISBLANK(N356),"",IF(N356="HST",J356+K356*((I356+H356)/2),IF(N356="HLT",J356+K356*((I356+H356)/2),J356+K356*LN((I356+H356)/2))))</f>
        <v/>
      </c>
      <c r="N356" s="31"/>
      <c r="O356" s="31"/>
      <c r="P356" s="34" t="n">
        <f aca="false">IF($H$3="US",IF(LEFT(N356,1)="S",IF(O356&lt;=4000,1,IF(O356&gt;4000,0.79+(6*O356/100000))),IF(LEFT(N356,1)="L",IF(O356&lt;=200,1,IF(O356&gt;200,1.005+(4.5526*O356/100000))),IF(LEFT(N356,1)="H",1))),IF($H$3="SI",IF(LEFT(N356,1)="S",IF(O356&lt;=1219.51,1,IF(O356&gt;1219.51,0.79+(6*(O356*3.28)/100000))),IF(LEFT(N356,1)="L",IF(O356&lt;=60.98,1,IF(O356&gt;60.98,1.005+(4.5526*(O356*3.28)/100000))),IF(LEFT(N356,1)="H",1)))))</f>
        <v>0</v>
      </c>
      <c r="Q356" s="35"/>
      <c r="R356" s="36" t="str">
        <f aca="false">IF(AF356&lt;0,0,IF($AD356=0,"Review",IF($H$3="US",(($H356-$I356-0.066667*($G356))/($G356*$M356)-($L356*$Q356))*$P356,(($H356-$I356-0.066667*($G356))/($G356*$M356)-($L356/8.696*$Q356))*$P356*37)))</f>
        <v>Review</v>
      </c>
      <c r="S356" s="37" t="str">
        <f aca="false">IF(R356="Review","",IF(R356=0,"",(SQRT(SUMSQ((5),(100*1.4/(H356-I356)),(100*IF($E$3="US",0.1,0.1*37)/R356)))/100)*R356))</f>
        <v/>
      </c>
      <c r="T356" s="38" t="str">
        <f aca="false">IF(R356="Review","",IF(R356=0,"",S356/R356))</f>
        <v/>
      </c>
      <c r="U356" s="39" t="n">
        <v>0.1814</v>
      </c>
      <c r="V356" s="40" t="n">
        <v>0.00096</v>
      </c>
      <c r="W356" s="41" t="e">
        <f aca="false">U356*G356</f>
        <v>#VALUE!</v>
      </c>
      <c r="X356" s="41" t="e">
        <f aca="false">EXP(-W356)</f>
        <v>#VALUE!</v>
      </c>
      <c r="Y356" s="41" t="e">
        <f aca="false">1-X356</f>
        <v>#VALUE!</v>
      </c>
      <c r="Z356" s="41" t="e">
        <f aca="false">1-(Y356/W356)</f>
        <v>#VALUE!</v>
      </c>
      <c r="AA356" s="41" t="e">
        <f aca="false">(R356*U356*V356)/Z356</f>
        <v>#VALUE!</v>
      </c>
      <c r="AB356" s="40" t="n">
        <v>0.01887</v>
      </c>
      <c r="AC356" s="42" t="s">
        <v>50</v>
      </c>
      <c r="AD356" s="43" t="b">
        <f aca="false">AND(NOT(ISBLANK(D356)),NOT(ISBLANK(F356)),NOT(ISBLANK(H356)),NOT(ISBLANK(I356)),NOT(ISBLANK(O356)),NOT(ISBLANK(Q356)),Q356&gt;=0,O356&gt;=0,H356&gt;=0,I356&gt;=0,G356&gt;0)</f>
        <v>0</v>
      </c>
      <c r="AE356" s="42" t="s">
        <v>51</v>
      </c>
      <c r="AF356" s="44" t="str">
        <f aca="false">IF($AD356=0,"Review",IF($H$3="US",(($H356-$I356-0.066667*($G356))/($G356*$M356)-($L356*$Q356))*$P356,(($H356-$I356-0.066667*($G356))/($G356*$M356)-($L356/8.696*$Q356))*$P356*37))</f>
        <v>Review</v>
      </c>
      <c r="AG356" s="45" t="str">
        <f aca="false">IF($AD356=0,"Review",IF($H$3="US",AA356/AB356*0.105*37,AA356/AB356))</f>
        <v>Review</v>
      </c>
      <c r="AH356" s="46" t="str">
        <f aca="false">IF($AD356=0,"",IF($H$3="US",AG356/60/60,AG356/24/60/60))</f>
        <v/>
      </c>
      <c r="AI356" s="47" t="str">
        <f aca="false">IF($AD356=0,"",IF($H$3="US",AA356/AB356*37/24/60/60,AA356/AB356/24/60/60))</f>
        <v/>
      </c>
      <c r="AJ356" s="48" t="str">
        <f aca="false">IF(AD356=0,"",IF(AF356=0,"",S356/R356))</f>
        <v/>
      </c>
      <c r="AK356" s="49" t="str">
        <f aca="false">IF(AD356=1,5%,"")</f>
        <v/>
      </c>
      <c r="AL356" s="49" t="str">
        <f aca="false">IF(AD356=1,(100*1.4)/(H356-I356)/100,"")</f>
        <v/>
      </c>
      <c r="AM356" s="49" t="str">
        <f aca="false">IF(AD356=1,IF(G356&gt;0,IF($H$3="US",0.1/AF356,(0.1*37)/AF356),0.1),"")</f>
        <v/>
      </c>
      <c r="AN356" s="49" t="str">
        <f aca="false">IF(AD356=1,SQRT(AK356*AK356+AL356*AL356+AM356*AM356),"")</f>
        <v/>
      </c>
      <c r="AO356" s="55"/>
    </row>
    <row r="357" customFormat="false" ht="19.35" hidden="false" customHeight="false" outlineLevel="0" collapsed="false">
      <c r="A357" s="26"/>
      <c r="B357" s="26"/>
      <c r="C357" s="27"/>
      <c r="D357" s="28"/>
      <c r="E357" s="27"/>
      <c r="F357" s="28"/>
      <c r="G357" s="29" t="str">
        <f aca="false">IF(OR(ISBLANK(C357),ISBLANK(D357),ISBLANK(E357),ISBLANK(F357)),"",(E357+F357)-(C357+D357))</f>
        <v/>
      </c>
      <c r="H357" s="30"/>
      <c r="I357" s="31"/>
      <c r="J357" s="32" t="n">
        <f aca="false">IF(N357="SST",0.314473,IF(N357="SLT",0.031243,IF(N357="LST",0.124228,IF(N357="LLT",0.010189,IF(N357="LST-OO",0.074671,IF(N357="LLT-OO",0.011965,IF(N357="LMT-OO",0.013497,IF(N357="HST",7.2954,IF(N357="HLT",0.60795)))))))))</f>
        <v>0</v>
      </c>
      <c r="K357" s="32" t="n">
        <f aca="false">IF(N357="SST",0.260619,IF(N357="SLT",0.02188,IF(N357="LST",0.040676,IF(N357="LLT",0.003372,IF(N357="LST-OO",0.037557,IF(N357="LLT-OO",0.002079,IF(N357="LMT-OO",0.012499,IF(N357="HST",0.004293,IF(N357="HLT",0.0003578)))))))))</f>
        <v>0</v>
      </c>
      <c r="L357" s="29" t="n">
        <f aca="false">IF(N357="SST",0.087,IF(N357="SLT",0.087,IF(N357="LST",0.12,IF(N357="LLT",0.12,IF(N357="LST-OO",0.12,IF(N357="LLT-OO",0.12,IF(N357="LMT-OO",0.12,IF(N357="HST",0.07,IF(N357="HLT",0.07)))))))))</f>
        <v>0</v>
      </c>
      <c r="M357" s="33" t="str">
        <f aca="false">IF(ISBLANK(N357),"",IF(N357="HST",J357+K357*((I357+H357)/2),IF(N357="HLT",J357+K357*((I357+H357)/2),J357+K357*LN((I357+H357)/2))))</f>
        <v/>
      </c>
      <c r="N357" s="31"/>
      <c r="O357" s="31"/>
      <c r="P357" s="34" t="n">
        <f aca="false">IF($H$3="US",IF(LEFT(N357,1)="S",IF(O357&lt;=4000,1,IF(O357&gt;4000,0.79+(6*O357/100000))),IF(LEFT(N357,1)="L",IF(O357&lt;=200,1,IF(O357&gt;200,1.005+(4.5526*O357/100000))),IF(LEFT(N357,1)="H",1))),IF($H$3="SI",IF(LEFT(N357,1)="S",IF(O357&lt;=1219.51,1,IF(O357&gt;1219.51,0.79+(6*(O357*3.28)/100000))),IF(LEFT(N357,1)="L",IF(O357&lt;=60.98,1,IF(O357&gt;60.98,1.005+(4.5526*(O357*3.28)/100000))),IF(LEFT(N357,1)="H",1)))))</f>
        <v>0</v>
      </c>
      <c r="Q357" s="35"/>
      <c r="R357" s="36" t="str">
        <f aca="false">IF(AF357&lt;0,0,IF($AD357=0,"Review",IF($H$3="US",(($H357-$I357-0.066667*($G357))/($G357*$M357)-($L357*$Q357))*$P357,(($H357-$I357-0.066667*($G357))/($G357*$M357)-($L357/8.696*$Q357))*$P357*37)))</f>
        <v>Review</v>
      </c>
      <c r="S357" s="37" t="str">
        <f aca="false">IF(R357="Review","",IF(R357=0,"",(SQRT(SUMSQ((5),(100*1.4/(H357-I357)),(100*IF($E$3="US",0.1,0.1*37)/R357)))/100)*R357))</f>
        <v/>
      </c>
      <c r="T357" s="38" t="str">
        <f aca="false">IF(R357="Review","",IF(R357=0,"",S357/R357))</f>
        <v/>
      </c>
      <c r="U357" s="39" t="n">
        <v>0.1814</v>
      </c>
      <c r="V357" s="40" t="n">
        <v>0.00096</v>
      </c>
      <c r="W357" s="41" t="e">
        <f aca="false">U357*G357</f>
        <v>#VALUE!</v>
      </c>
      <c r="X357" s="41" t="e">
        <f aca="false">EXP(-W357)</f>
        <v>#VALUE!</v>
      </c>
      <c r="Y357" s="41" t="e">
        <f aca="false">1-X357</f>
        <v>#VALUE!</v>
      </c>
      <c r="Z357" s="41" t="e">
        <f aca="false">1-(Y357/W357)</f>
        <v>#VALUE!</v>
      </c>
      <c r="AA357" s="41" t="e">
        <f aca="false">(R357*U357*V357)/Z357</f>
        <v>#VALUE!</v>
      </c>
      <c r="AB357" s="40" t="n">
        <v>0.01887</v>
      </c>
      <c r="AC357" s="42" t="s">
        <v>50</v>
      </c>
      <c r="AD357" s="43" t="b">
        <f aca="false">AND(NOT(ISBLANK(D357)),NOT(ISBLANK(F357)),NOT(ISBLANK(H357)),NOT(ISBLANK(I357)),NOT(ISBLANK(O357)),NOT(ISBLANK(Q357)),Q357&gt;=0,O357&gt;=0,H357&gt;=0,I357&gt;=0,G357&gt;0)</f>
        <v>0</v>
      </c>
      <c r="AE357" s="42" t="s">
        <v>51</v>
      </c>
      <c r="AF357" s="44" t="str">
        <f aca="false">IF($AD357=0,"Review",IF($H$3="US",(($H357-$I357-0.066667*($G357))/($G357*$M357)-($L357*$Q357))*$P357,(($H357-$I357-0.066667*($G357))/($G357*$M357)-($L357/8.696*$Q357))*$P357*37))</f>
        <v>Review</v>
      </c>
      <c r="AG357" s="45" t="str">
        <f aca="false">IF($AD357=0,"Review",IF($H$3="US",AA357/AB357*0.105*37,AA357/AB357))</f>
        <v>Review</v>
      </c>
      <c r="AH357" s="46" t="str">
        <f aca="false">IF($AD357=0,"",IF($H$3="US",AG357/60/60,AG357/24/60/60))</f>
        <v/>
      </c>
      <c r="AI357" s="47" t="str">
        <f aca="false">IF($AD357=0,"",IF($H$3="US",AA357/AB357*37/24/60/60,AA357/AB357/24/60/60))</f>
        <v/>
      </c>
      <c r="AJ357" s="48" t="str">
        <f aca="false">IF(AD357=0,"",IF(AF357=0,"",S357/R357))</f>
        <v/>
      </c>
      <c r="AK357" s="49" t="str">
        <f aca="false">IF(AD357=1,5%,"")</f>
        <v/>
      </c>
      <c r="AL357" s="49" t="str">
        <f aca="false">IF(AD357=1,(100*1.4)/(H357-I357)/100,"")</f>
        <v/>
      </c>
      <c r="AM357" s="49" t="str">
        <f aca="false">IF(AD357=1,IF(G357&gt;0,IF($H$3="US",0.1/AF357,(0.1*37)/AF357),0.1),"")</f>
        <v/>
      </c>
      <c r="AN357" s="49" t="str">
        <f aca="false">IF(AD357=1,SQRT(AK357*AK357+AL357*AL357+AM357*AM357),"")</f>
        <v/>
      </c>
      <c r="AO357" s="55"/>
    </row>
    <row r="358" customFormat="false" ht="19.35" hidden="false" customHeight="false" outlineLevel="0" collapsed="false">
      <c r="A358" s="26"/>
      <c r="B358" s="26"/>
      <c r="C358" s="27"/>
      <c r="D358" s="28"/>
      <c r="E358" s="27"/>
      <c r="F358" s="28"/>
      <c r="G358" s="29" t="str">
        <f aca="false">IF(OR(ISBLANK(C358),ISBLANK(D358),ISBLANK(E358),ISBLANK(F358)),"",(E358+F358)-(C358+D358))</f>
        <v/>
      </c>
      <c r="H358" s="30"/>
      <c r="I358" s="31"/>
      <c r="J358" s="32" t="n">
        <f aca="false">IF(N358="SST",0.314473,IF(N358="SLT",0.031243,IF(N358="LST",0.124228,IF(N358="LLT",0.010189,IF(N358="LST-OO",0.074671,IF(N358="LLT-OO",0.011965,IF(N358="LMT-OO",0.013497,IF(N358="HST",7.2954,IF(N358="HLT",0.60795)))))))))</f>
        <v>0</v>
      </c>
      <c r="K358" s="32" t="n">
        <f aca="false">IF(N358="SST",0.260619,IF(N358="SLT",0.02188,IF(N358="LST",0.040676,IF(N358="LLT",0.003372,IF(N358="LST-OO",0.037557,IF(N358="LLT-OO",0.002079,IF(N358="LMT-OO",0.012499,IF(N358="HST",0.004293,IF(N358="HLT",0.0003578)))))))))</f>
        <v>0</v>
      </c>
      <c r="L358" s="29" t="n">
        <f aca="false">IF(N358="SST",0.087,IF(N358="SLT",0.087,IF(N358="LST",0.12,IF(N358="LLT",0.12,IF(N358="LST-OO",0.12,IF(N358="LLT-OO",0.12,IF(N358="LMT-OO",0.12,IF(N358="HST",0.07,IF(N358="HLT",0.07)))))))))</f>
        <v>0</v>
      </c>
      <c r="M358" s="33" t="str">
        <f aca="false">IF(ISBLANK(N358),"",IF(N358="HST",J358+K358*((I358+H358)/2),IF(N358="HLT",J358+K358*((I358+H358)/2),J358+K358*LN((I358+H358)/2))))</f>
        <v/>
      </c>
      <c r="N358" s="31"/>
      <c r="O358" s="31"/>
      <c r="P358" s="34" t="n">
        <f aca="false">IF($H$3="US",IF(LEFT(N358,1)="S",IF(O358&lt;=4000,1,IF(O358&gt;4000,0.79+(6*O358/100000))),IF(LEFT(N358,1)="L",IF(O358&lt;=200,1,IF(O358&gt;200,1.005+(4.5526*O358/100000))),IF(LEFT(N358,1)="H",1))),IF($H$3="SI",IF(LEFT(N358,1)="S",IF(O358&lt;=1219.51,1,IF(O358&gt;1219.51,0.79+(6*(O358*3.28)/100000))),IF(LEFT(N358,1)="L",IF(O358&lt;=60.98,1,IF(O358&gt;60.98,1.005+(4.5526*(O358*3.28)/100000))),IF(LEFT(N358,1)="H",1)))))</f>
        <v>0</v>
      </c>
      <c r="Q358" s="35"/>
      <c r="R358" s="36" t="str">
        <f aca="false">IF(AF358&lt;0,0,IF($AD358=0,"Review",IF($H$3="US",(($H358-$I358-0.066667*($G358))/($G358*$M358)-($L358*$Q358))*$P358,(($H358-$I358-0.066667*($G358))/($G358*$M358)-($L358/8.696*$Q358))*$P358*37)))</f>
        <v>Review</v>
      </c>
      <c r="S358" s="37" t="str">
        <f aca="false">IF(R358="Review","",IF(R358=0,"",(SQRT(SUMSQ((5),(100*1.4/(H358-I358)),(100*IF($E$3="US",0.1,0.1*37)/R358)))/100)*R358))</f>
        <v/>
      </c>
      <c r="T358" s="38" t="str">
        <f aca="false">IF(R358="Review","",IF(R358=0,"",S358/R358))</f>
        <v/>
      </c>
      <c r="U358" s="39" t="n">
        <v>0.1814</v>
      </c>
      <c r="V358" s="40" t="n">
        <v>0.00096</v>
      </c>
      <c r="W358" s="41" t="e">
        <f aca="false">U358*G358</f>
        <v>#VALUE!</v>
      </c>
      <c r="X358" s="41" t="e">
        <f aca="false">EXP(-W358)</f>
        <v>#VALUE!</v>
      </c>
      <c r="Y358" s="41" t="e">
        <f aca="false">1-X358</f>
        <v>#VALUE!</v>
      </c>
      <c r="Z358" s="41" t="e">
        <f aca="false">1-(Y358/W358)</f>
        <v>#VALUE!</v>
      </c>
      <c r="AA358" s="41" t="e">
        <f aca="false">(R358*U358*V358)/Z358</f>
        <v>#VALUE!</v>
      </c>
      <c r="AB358" s="40" t="n">
        <v>0.01887</v>
      </c>
      <c r="AC358" s="42" t="s">
        <v>50</v>
      </c>
      <c r="AD358" s="43" t="b">
        <f aca="false">AND(NOT(ISBLANK(D358)),NOT(ISBLANK(F358)),NOT(ISBLANK(H358)),NOT(ISBLANK(I358)),NOT(ISBLANK(O358)),NOT(ISBLANK(Q358)),Q358&gt;=0,O358&gt;=0,H358&gt;=0,I358&gt;=0,G358&gt;0)</f>
        <v>0</v>
      </c>
      <c r="AE358" s="42" t="s">
        <v>51</v>
      </c>
      <c r="AF358" s="44" t="str">
        <f aca="false">IF($AD358=0,"Review",IF($H$3="US",(($H358-$I358-0.066667*($G358))/($G358*$M358)-($L358*$Q358))*$P358,(($H358-$I358-0.066667*($G358))/($G358*$M358)-($L358/8.696*$Q358))*$P358*37))</f>
        <v>Review</v>
      </c>
      <c r="AG358" s="45" t="str">
        <f aca="false">IF($AD358=0,"Review",IF($H$3="US",AA358/AB358*0.105*37,AA358/AB358))</f>
        <v>Review</v>
      </c>
      <c r="AH358" s="46" t="str">
        <f aca="false">IF($AD358=0,"",IF($H$3="US",AG358/60/60,AG358/24/60/60))</f>
        <v/>
      </c>
      <c r="AI358" s="47" t="str">
        <f aca="false">IF($AD358=0,"",IF($H$3="US",AA358/AB358*37/24/60/60,AA358/AB358/24/60/60))</f>
        <v/>
      </c>
      <c r="AJ358" s="48" t="str">
        <f aca="false">IF(AD358=0,"",IF(AF358=0,"",S358/R358))</f>
        <v/>
      </c>
      <c r="AK358" s="49" t="str">
        <f aca="false">IF(AD358=1,5%,"")</f>
        <v/>
      </c>
      <c r="AL358" s="49" t="str">
        <f aca="false">IF(AD358=1,(100*1.4)/(H358-I358)/100,"")</f>
        <v/>
      </c>
      <c r="AM358" s="49" t="str">
        <f aca="false">IF(AD358=1,IF(G358&gt;0,IF($H$3="US",0.1/AF358,(0.1*37)/AF358),0.1),"")</f>
        <v/>
      </c>
      <c r="AN358" s="49" t="str">
        <f aca="false">IF(AD358=1,SQRT(AK358*AK358+AL358*AL358+AM358*AM358),"")</f>
        <v/>
      </c>
      <c r="AO358" s="55"/>
    </row>
    <row r="359" customFormat="false" ht="19.35" hidden="false" customHeight="false" outlineLevel="0" collapsed="false">
      <c r="A359" s="26"/>
      <c r="B359" s="26"/>
      <c r="C359" s="27"/>
      <c r="D359" s="28"/>
      <c r="E359" s="27"/>
      <c r="F359" s="28"/>
      <c r="G359" s="29" t="str">
        <f aca="false">IF(OR(ISBLANK(C359),ISBLANK(D359),ISBLANK(E359),ISBLANK(F359)),"",(E359+F359)-(C359+D359))</f>
        <v/>
      </c>
      <c r="H359" s="30"/>
      <c r="I359" s="31"/>
      <c r="J359" s="32" t="n">
        <f aca="false">IF(N359="SST",0.314473,IF(N359="SLT",0.031243,IF(N359="LST",0.124228,IF(N359="LLT",0.010189,IF(N359="LST-OO",0.074671,IF(N359="LLT-OO",0.011965,IF(N359="LMT-OO",0.013497,IF(N359="HST",7.2954,IF(N359="HLT",0.60795)))))))))</f>
        <v>0</v>
      </c>
      <c r="K359" s="32" t="n">
        <f aca="false">IF(N359="SST",0.260619,IF(N359="SLT",0.02188,IF(N359="LST",0.040676,IF(N359="LLT",0.003372,IF(N359="LST-OO",0.037557,IF(N359="LLT-OO",0.002079,IF(N359="LMT-OO",0.012499,IF(N359="HST",0.004293,IF(N359="HLT",0.0003578)))))))))</f>
        <v>0</v>
      </c>
      <c r="L359" s="29" t="n">
        <f aca="false">IF(N359="SST",0.087,IF(N359="SLT",0.087,IF(N359="LST",0.12,IF(N359="LLT",0.12,IF(N359="LST-OO",0.12,IF(N359="LLT-OO",0.12,IF(N359="LMT-OO",0.12,IF(N359="HST",0.07,IF(N359="HLT",0.07)))))))))</f>
        <v>0</v>
      </c>
      <c r="M359" s="33" t="str">
        <f aca="false">IF(ISBLANK(N359),"",IF(N359="HST",J359+K359*((I359+H359)/2),IF(N359="HLT",J359+K359*((I359+H359)/2),J359+K359*LN((I359+H359)/2))))</f>
        <v/>
      </c>
      <c r="N359" s="31"/>
      <c r="O359" s="31"/>
      <c r="P359" s="34" t="n">
        <f aca="false">IF($H$3="US",IF(LEFT(N359,1)="S",IF(O359&lt;=4000,1,IF(O359&gt;4000,0.79+(6*O359/100000))),IF(LEFT(N359,1)="L",IF(O359&lt;=200,1,IF(O359&gt;200,1.005+(4.5526*O359/100000))),IF(LEFT(N359,1)="H",1))),IF($H$3="SI",IF(LEFT(N359,1)="S",IF(O359&lt;=1219.51,1,IF(O359&gt;1219.51,0.79+(6*(O359*3.28)/100000))),IF(LEFT(N359,1)="L",IF(O359&lt;=60.98,1,IF(O359&gt;60.98,1.005+(4.5526*(O359*3.28)/100000))),IF(LEFT(N359,1)="H",1)))))</f>
        <v>0</v>
      </c>
      <c r="Q359" s="35"/>
      <c r="R359" s="36" t="str">
        <f aca="false">IF(AF359&lt;0,0,IF($AD359=0,"Review",IF($H$3="US",(($H359-$I359-0.066667*($G359))/($G359*$M359)-($L359*$Q359))*$P359,(($H359-$I359-0.066667*($G359))/($G359*$M359)-($L359/8.696*$Q359))*$P359*37)))</f>
        <v>Review</v>
      </c>
      <c r="S359" s="37" t="str">
        <f aca="false">IF(R359="Review","",IF(R359=0,"",(SQRT(SUMSQ((5),(100*1.4/(H359-I359)),(100*IF($E$3="US",0.1,0.1*37)/R359)))/100)*R359))</f>
        <v/>
      </c>
      <c r="T359" s="38" t="str">
        <f aca="false">IF(R359="Review","",IF(R359=0,"",S359/R359))</f>
        <v/>
      </c>
      <c r="U359" s="39" t="n">
        <v>0.1814</v>
      </c>
      <c r="V359" s="40" t="n">
        <v>0.00096</v>
      </c>
      <c r="W359" s="41" t="e">
        <f aca="false">U359*G359</f>
        <v>#VALUE!</v>
      </c>
      <c r="X359" s="41" t="e">
        <f aca="false">EXP(-W359)</f>
        <v>#VALUE!</v>
      </c>
      <c r="Y359" s="41" t="e">
        <f aca="false">1-X359</f>
        <v>#VALUE!</v>
      </c>
      <c r="Z359" s="41" t="e">
        <f aca="false">1-(Y359/W359)</f>
        <v>#VALUE!</v>
      </c>
      <c r="AA359" s="41" t="e">
        <f aca="false">(R359*U359*V359)/Z359</f>
        <v>#VALUE!</v>
      </c>
      <c r="AB359" s="40" t="n">
        <v>0.01887</v>
      </c>
      <c r="AC359" s="42" t="s">
        <v>50</v>
      </c>
      <c r="AD359" s="43" t="b">
        <f aca="false">AND(NOT(ISBLANK(D359)),NOT(ISBLANK(F359)),NOT(ISBLANK(H359)),NOT(ISBLANK(I359)),NOT(ISBLANK(O359)),NOT(ISBLANK(Q359)),Q359&gt;=0,O359&gt;=0,H359&gt;=0,I359&gt;=0,G359&gt;0)</f>
        <v>0</v>
      </c>
      <c r="AE359" s="42" t="s">
        <v>51</v>
      </c>
      <c r="AF359" s="44" t="str">
        <f aca="false">IF($AD359=0,"Review",IF($H$3="US",(($H359-$I359-0.066667*($G359))/($G359*$M359)-($L359*$Q359))*$P359,(($H359-$I359-0.066667*($G359))/($G359*$M359)-($L359/8.696*$Q359))*$P359*37))</f>
        <v>Review</v>
      </c>
      <c r="AG359" s="45" t="str">
        <f aca="false">IF($AD359=0,"Review",IF($H$3="US",AA359/AB359*0.105*37,AA359/AB359))</f>
        <v>Review</v>
      </c>
      <c r="AH359" s="46" t="str">
        <f aca="false">IF($AD359=0,"",IF($H$3="US",AG359/60/60,AG359/24/60/60))</f>
        <v/>
      </c>
      <c r="AI359" s="47" t="str">
        <f aca="false">IF($AD359=0,"",IF($H$3="US",AA359/AB359*37/24/60/60,AA359/AB359/24/60/60))</f>
        <v/>
      </c>
      <c r="AJ359" s="48" t="str">
        <f aca="false">IF(AD359=0,"",IF(AF359=0,"",S359/R359))</f>
        <v/>
      </c>
      <c r="AK359" s="49" t="str">
        <f aca="false">IF(AD359=1,5%,"")</f>
        <v/>
      </c>
      <c r="AL359" s="49" t="str">
        <f aca="false">IF(AD359=1,(100*1.4)/(H359-I359)/100,"")</f>
        <v/>
      </c>
      <c r="AM359" s="49" t="str">
        <f aca="false">IF(AD359=1,IF(G359&gt;0,IF($H$3="US",0.1/AF359,(0.1*37)/AF359),0.1),"")</f>
        <v/>
      </c>
      <c r="AN359" s="49" t="str">
        <f aca="false">IF(AD359=1,SQRT(AK359*AK359+AL359*AL359+AM359*AM359),"")</f>
        <v/>
      </c>
      <c r="AO359" s="55"/>
    </row>
    <row r="360" customFormat="false" ht="19.35" hidden="false" customHeight="false" outlineLevel="0" collapsed="false">
      <c r="A360" s="26"/>
      <c r="B360" s="26"/>
      <c r="C360" s="27"/>
      <c r="D360" s="28"/>
      <c r="E360" s="27"/>
      <c r="F360" s="28"/>
      <c r="G360" s="29" t="str">
        <f aca="false">IF(OR(ISBLANK(C360),ISBLANK(D360),ISBLANK(E360),ISBLANK(F360)),"",(E360+F360)-(C360+D360))</f>
        <v/>
      </c>
      <c r="H360" s="30"/>
      <c r="I360" s="31"/>
      <c r="J360" s="32" t="n">
        <f aca="false">IF(N360="SST",0.314473,IF(N360="SLT",0.031243,IF(N360="LST",0.124228,IF(N360="LLT",0.010189,IF(N360="LST-OO",0.074671,IF(N360="LLT-OO",0.011965,IF(N360="LMT-OO",0.013497,IF(N360="HST",7.2954,IF(N360="HLT",0.60795)))))))))</f>
        <v>0</v>
      </c>
      <c r="K360" s="32" t="n">
        <f aca="false">IF(N360="SST",0.260619,IF(N360="SLT",0.02188,IF(N360="LST",0.040676,IF(N360="LLT",0.003372,IF(N360="LST-OO",0.037557,IF(N360="LLT-OO",0.002079,IF(N360="LMT-OO",0.012499,IF(N360="HST",0.004293,IF(N360="HLT",0.0003578)))))))))</f>
        <v>0</v>
      </c>
      <c r="L360" s="29" t="n">
        <f aca="false">IF(N360="SST",0.087,IF(N360="SLT",0.087,IF(N360="LST",0.12,IF(N360="LLT",0.12,IF(N360="LST-OO",0.12,IF(N360="LLT-OO",0.12,IF(N360="LMT-OO",0.12,IF(N360="HST",0.07,IF(N360="HLT",0.07)))))))))</f>
        <v>0</v>
      </c>
      <c r="M360" s="33" t="str">
        <f aca="false">IF(ISBLANK(N360),"",IF(N360="HST",J360+K360*((I360+H360)/2),IF(N360="HLT",J360+K360*((I360+H360)/2),J360+K360*LN((I360+H360)/2))))</f>
        <v/>
      </c>
      <c r="N360" s="31"/>
      <c r="O360" s="31"/>
      <c r="P360" s="34" t="n">
        <f aca="false">IF($H$3="US",IF(LEFT(N360,1)="S",IF(O360&lt;=4000,1,IF(O360&gt;4000,0.79+(6*O360/100000))),IF(LEFT(N360,1)="L",IF(O360&lt;=200,1,IF(O360&gt;200,1.005+(4.5526*O360/100000))),IF(LEFT(N360,1)="H",1))),IF($H$3="SI",IF(LEFT(N360,1)="S",IF(O360&lt;=1219.51,1,IF(O360&gt;1219.51,0.79+(6*(O360*3.28)/100000))),IF(LEFT(N360,1)="L",IF(O360&lt;=60.98,1,IF(O360&gt;60.98,1.005+(4.5526*(O360*3.28)/100000))),IF(LEFT(N360,1)="H",1)))))</f>
        <v>0</v>
      </c>
      <c r="Q360" s="35"/>
      <c r="R360" s="36" t="str">
        <f aca="false">IF(AF360&lt;0,0,IF($AD360=0,"Review",IF($H$3="US",(($H360-$I360-0.066667*($G360))/($G360*$M360)-($L360*$Q360))*$P360,(($H360-$I360-0.066667*($G360))/($G360*$M360)-($L360/8.696*$Q360))*$P360*37)))</f>
        <v>Review</v>
      </c>
      <c r="S360" s="37" t="str">
        <f aca="false">IF(R360="Review","",IF(R360=0,"",(SQRT(SUMSQ((5),(100*1.4/(H360-I360)),(100*IF($E$3="US",0.1,0.1*37)/R360)))/100)*R360))</f>
        <v/>
      </c>
      <c r="T360" s="38" t="str">
        <f aca="false">IF(R360="Review","",IF(R360=0,"",S360/R360))</f>
        <v/>
      </c>
      <c r="U360" s="39" t="n">
        <v>0.1814</v>
      </c>
      <c r="V360" s="40" t="n">
        <v>0.00096</v>
      </c>
      <c r="W360" s="41" t="e">
        <f aca="false">U360*G360</f>
        <v>#VALUE!</v>
      </c>
      <c r="X360" s="41" t="e">
        <f aca="false">EXP(-W360)</f>
        <v>#VALUE!</v>
      </c>
      <c r="Y360" s="41" t="e">
        <f aca="false">1-X360</f>
        <v>#VALUE!</v>
      </c>
      <c r="Z360" s="41" t="e">
        <f aca="false">1-(Y360/W360)</f>
        <v>#VALUE!</v>
      </c>
      <c r="AA360" s="41" t="e">
        <f aca="false">(R360*U360*V360)/Z360</f>
        <v>#VALUE!</v>
      </c>
      <c r="AB360" s="40" t="n">
        <v>0.01887</v>
      </c>
      <c r="AC360" s="42" t="s">
        <v>50</v>
      </c>
      <c r="AD360" s="43" t="b">
        <f aca="false">AND(NOT(ISBLANK(D360)),NOT(ISBLANK(F360)),NOT(ISBLANK(H360)),NOT(ISBLANK(I360)),NOT(ISBLANK(O360)),NOT(ISBLANK(Q360)),Q360&gt;=0,O360&gt;=0,H360&gt;=0,I360&gt;=0,G360&gt;0)</f>
        <v>0</v>
      </c>
      <c r="AE360" s="42" t="s">
        <v>51</v>
      </c>
      <c r="AF360" s="44" t="str">
        <f aca="false">IF($AD360=0,"Review",IF($H$3="US",(($H360-$I360-0.066667*($G360))/($G360*$M360)-($L360*$Q360))*$P360,(($H360-$I360-0.066667*($G360))/($G360*$M360)-($L360/8.696*$Q360))*$P360*37))</f>
        <v>Review</v>
      </c>
      <c r="AG360" s="45" t="str">
        <f aca="false">IF($AD360=0,"Review",IF($H$3="US",AA360/AB360*0.105*37,AA360/AB360))</f>
        <v>Review</v>
      </c>
      <c r="AH360" s="46" t="str">
        <f aca="false">IF($AD360=0,"",IF($H$3="US",AG360/60/60,AG360/24/60/60))</f>
        <v/>
      </c>
      <c r="AI360" s="47" t="str">
        <f aca="false">IF($AD360=0,"",IF($H$3="US",AA360/AB360*37/24/60/60,AA360/AB360/24/60/60))</f>
        <v/>
      </c>
      <c r="AJ360" s="48" t="str">
        <f aca="false">IF(AD360=0,"",IF(AF360=0,"",S360/R360))</f>
        <v/>
      </c>
      <c r="AK360" s="49" t="str">
        <f aca="false">IF(AD360=1,5%,"")</f>
        <v/>
      </c>
      <c r="AL360" s="49" t="str">
        <f aca="false">IF(AD360=1,(100*1.4)/(H360-I360)/100,"")</f>
        <v/>
      </c>
      <c r="AM360" s="49" t="str">
        <f aca="false">IF(AD360=1,IF(G360&gt;0,IF($H$3="US",0.1/AF360,(0.1*37)/AF360),0.1),"")</f>
        <v/>
      </c>
      <c r="AN360" s="49" t="str">
        <f aca="false">IF(AD360=1,SQRT(AK360*AK360+AL360*AL360+AM360*AM360),"")</f>
        <v/>
      </c>
      <c r="AO360" s="55"/>
    </row>
    <row r="361" customFormat="false" ht="19.35" hidden="false" customHeight="false" outlineLevel="0" collapsed="false">
      <c r="A361" s="26"/>
      <c r="B361" s="26"/>
      <c r="C361" s="27"/>
      <c r="D361" s="28"/>
      <c r="E361" s="27"/>
      <c r="F361" s="28"/>
      <c r="G361" s="29" t="str">
        <f aca="false">IF(OR(ISBLANK(C361),ISBLANK(D361),ISBLANK(E361),ISBLANK(F361)),"",(E361+F361)-(C361+D361))</f>
        <v/>
      </c>
      <c r="H361" s="30"/>
      <c r="I361" s="31"/>
      <c r="J361" s="32" t="n">
        <f aca="false">IF(N361="SST",0.314473,IF(N361="SLT",0.031243,IF(N361="LST",0.124228,IF(N361="LLT",0.010189,IF(N361="LST-OO",0.074671,IF(N361="LLT-OO",0.011965,IF(N361="LMT-OO",0.013497,IF(N361="HST",7.2954,IF(N361="HLT",0.60795)))))))))</f>
        <v>0</v>
      </c>
      <c r="K361" s="32" t="n">
        <f aca="false">IF(N361="SST",0.260619,IF(N361="SLT",0.02188,IF(N361="LST",0.040676,IF(N361="LLT",0.003372,IF(N361="LST-OO",0.037557,IF(N361="LLT-OO",0.002079,IF(N361="LMT-OO",0.012499,IF(N361="HST",0.004293,IF(N361="HLT",0.0003578)))))))))</f>
        <v>0</v>
      </c>
      <c r="L361" s="29" t="n">
        <f aca="false">IF(N361="SST",0.087,IF(N361="SLT",0.087,IF(N361="LST",0.12,IF(N361="LLT",0.12,IF(N361="LST-OO",0.12,IF(N361="LLT-OO",0.12,IF(N361="LMT-OO",0.12,IF(N361="HST",0.07,IF(N361="HLT",0.07)))))))))</f>
        <v>0</v>
      </c>
      <c r="M361" s="33" t="str">
        <f aca="false">IF(ISBLANK(N361),"",IF(N361="HST",J361+K361*((I361+H361)/2),IF(N361="HLT",J361+K361*((I361+H361)/2),J361+K361*LN((I361+H361)/2))))</f>
        <v/>
      </c>
      <c r="N361" s="31"/>
      <c r="O361" s="31"/>
      <c r="P361" s="34" t="n">
        <f aca="false">IF($H$3="US",IF(LEFT(N361,1)="S",IF(O361&lt;=4000,1,IF(O361&gt;4000,0.79+(6*O361/100000))),IF(LEFT(N361,1)="L",IF(O361&lt;=200,1,IF(O361&gt;200,1.005+(4.5526*O361/100000))),IF(LEFT(N361,1)="H",1))),IF($H$3="SI",IF(LEFT(N361,1)="S",IF(O361&lt;=1219.51,1,IF(O361&gt;1219.51,0.79+(6*(O361*3.28)/100000))),IF(LEFT(N361,1)="L",IF(O361&lt;=60.98,1,IF(O361&gt;60.98,1.005+(4.5526*(O361*3.28)/100000))),IF(LEFT(N361,1)="H",1)))))</f>
        <v>0</v>
      </c>
      <c r="Q361" s="35"/>
      <c r="R361" s="36" t="str">
        <f aca="false">IF(AF361&lt;0,0,IF($AD361=0,"Review",IF($H$3="US",(($H361-$I361-0.066667*($G361))/($G361*$M361)-($L361*$Q361))*$P361,(($H361-$I361-0.066667*($G361))/($G361*$M361)-($L361/8.696*$Q361))*$P361*37)))</f>
        <v>Review</v>
      </c>
      <c r="S361" s="37" t="str">
        <f aca="false">IF(R361="Review","",IF(R361=0,"",(SQRT(SUMSQ((5),(100*1.4/(H361-I361)),(100*IF($E$3="US",0.1,0.1*37)/R361)))/100)*R361))</f>
        <v/>
      </c>
      <c r="T361" s="38" t="str">
        <f aca="false">IF(R361="Review","",IF(R361=0,"",S361/R361))</f>
        <v/>
      </c>
      <c r="U361" s="39" t="n">
        <v>0.1814</v>
      </c>
      <c r="V361" s="40" t="n">
        <v>0.00096</v>
      </c>
      <c r="W361" s="41" t="e">
        <f aca="false">U361*G361</f>
        <v>#VALUE!</v>
      </c>
      <c r="X361" s="41" t="e">
        <f aca="false">EXP(-W361)</f>
        <v>#VALUE!</v>
      </c>
      <c r="Y361" s="41" t="e">
        <f aca="false">1-X361</f>
        <v>#VALUE!</v>
      </c>
      <c r="Z361" s="41" t="e">
        <f aca="false">1-(Y361/W361)</f>
        <v>#VALUE!</v>
      </c>
      <c r="AA361" s="41" t="e">
        <f aca="false">(R361*U361*V361)/Z361</f>
        <v>#VALUE!</v>
      </c>
      <c r="AB361" s="40" t="n">
        <v>0.01887</v>
      </c>
      <c r="AC361" s="42" t="s">
        <v>50</v>
      </c>
      <c r="AD361" s="43" t="b">
        <f aca="false">AND(NOT(ISBLANK(D361)),NOT(ISBLANK(F361)),NOT(ISBLANK(H361)),NOT(ISBLANK(I361)),NOT(ISBLANK(O361)),NOT(ISBLANK(Q361)),Q361&gt;=0,O361&gt;=0,H361&gt;=0,I361&gt;=0,G361&gt;0)</f>
        <v>0</v>
      </c>
      <c r="AE361" s="42" t="s">
        <v>51</v>
      </c>
      <c r="AF361" s="44" t="str">
        <f aca="false">IF($AD361=0,"Review",IF($H$3="US",(($H361-$I361-0.066667*($G361))/($G361*$M361)-($L361*$Q361))*$P361,(($H361-$I361-0.066667*($G361))/($G361*$M361)-($L361/8.696*$Q361))*$P361*37))</f>
        <v>Review</v>
      </c>
      <c r="AG361" s="45" t="str">
        <f aca="false">IF($AD361=0,"Review",IF($H$3="US",AA361/AB361*0.105*37,AA361/AB361))</f>
        <v>Review</v>
      </c>
      <c r="AH361" s="46" t="str">
        <f aca="false">IF($AD361=0,"",IF($H$3="US",AG361/60/60,AG361/24/60/60))</f>
        <v/>
      </c>
      <c r="AI361" s="47" t="str">
        <f aca="false">IF($AD361=0,"",IF($H$3="US",AA361/AB361*37/24/60/60,AA361/AB361/24/60/60))</f>
        <v/>
      </c>
      <c r="AJ361" s="48" t="str">
        <f aca="false">IF(AD361=0,"",IF(AF361=0,"",S361/R361))</f>
        <v/>
      </c>
      <c r="AK361" s="49" t="str">
        <f aca="false">IF(AD361=1,5%,"")</f>
        <v/>
      </c>
      <c r="AL361" s="49" t="str">
        <f aca="false">IF(AD361=1,(100*1.4)/(H361-I361)/100,"")</f>
        <v/>
      </c>
      <c r="AM361" s="49" t="str">
        <f aca="false">IF(AD361=1,IF(G361&gt;0,IF($H$3="US",0.1/AF361,(0.1*37)/AF361),0.1),"")</f>
        <v/>
      </c>
      <c r="AN361" s="49" t="str">
        <f aca="false">IF(AD361=1,SQRT(AK361*AK361+AL361*AL361+AM361*AM361),"")</f>
        <v/>
      </c>
      <c r="AO361" s="55"/>
    </row>
    <row r="362" customFormat="false" ht="19.35" hidden="false" customHeight="false" outlineLevel="0" collapsed="false">
      <c r="A362" s="26"/>
      <c r="B362" s="26"/>
      <c r="C362" s="27"/>
      <c r="D362" s="28"/>
      <c r="E362" s="27"/>
      <c r="F362" s="28"/>
      <c r="G362" s="29" t="str">
        <f aca="false">IF(OR(ISBLANK(C362),ISBLANK(D362),ISBLANK(E362),ISBLANK(F362)),"",(E362+F362)-(C362+D362))</f>
        <v/>
      </c>
      <c r="H362" s="30"/>
      <c r="I362" s="31"/>
      <c r="J362" s="32" t="n">
        <f aca="false">IF(N362="SST",0.314473,IF(N362="SLT",0.031243,IF(N362="LST",0.124228,IF(N362="LLT",0.010189,IF(N362="LST-OO",0.074671,IF(N362="LLT-OO",0.011965,IF(N362="LMT-OO",0.013497,IF(N362="HST",7.2954,IF(N362="HLT",0.60795)))))))))</f>
        <v>0</v>
      </c>
      <c r="K362" s="32" t="n">
        <f aca="false">IF(N362="SST",0.260619,IF(N362="SLT",0.02188,IF(N362="LST",0.040676,IF(N362="LLT",0.003372,IF(N362="LST-OO",0.037557,IF(N362="LLT-OO",0.002079,IF(N362="LMT-OO",0.012499,IF(N362="HST",0.004293,IF(N362="HLT",0.0003578)))))))))</f>
        <v>0</v>
      </c>
      <c r="L362" s="29" t="n">
        <f aca="false">IF(N362="SST",0.087,IF(N362="SLT",0.087,IF(N362="LST",0.12,IF(N362="LLT",0.12,IF(N362="LST-OO",0.12,IF(N362="LLT-OO",0.12,IF(N362="LMT-OO",0.12,IF(N362="HST",0.07,IF(N362="HLT",0.07)))))))))</f>
        <v>0</v>
      </c>
      <c r="M362" s="33" t="str">
        <f aca="false">IF(ISBLANK(N362),"",IF(N362="HST",J362+K362*((I362+H362)/2),IF(N362="HLT",J362+K362*((I362+H362)/2),J362+K362*LN((I362+H362)/2))))</f>
        <v/>
      </c>
      <c r="N362" s="31"/>
      <c r="O362" s="31"/>
      <c r="P362" s="34" t="n">
        <f aca="false">IF($H$3="US",IF(LEFT(N362,1)="S",IF(O362&lt;=4000,1,IF(O362&gt;4000,0.79+(6*O362/100000))),IF(LEFT(N362,1)="L",IF(O362&lt;=200,1,IF(O362&gt;200,1.005+(4.5526*O362/100000))),IF(LEFT(N362,1)="H",1))),IF($H$3="SI",IF(LEFT(N362,1)="S",IF(O362&lt;=1219.51,1,IF(O362&gt;1219.51,0.79+(6*(O362*3.28)/100000))),IF(LEFT(N362,1)="L",IF(O362&lt;=60.98,1,IF(O362&gt;60.98,1.005+(4.5526*(O362*3.28)/100000))),IF(LEFT(N362,1)="H",1)))))</f>
        <v>0</v>
      </c>
      <c r="Q362" s="35"/>
      <c r="R362" s="36" t="str">
        <f aca="false">IF(AF362&lt;0,0,IF($AD362=0,"Review",IF($H$3="US",(($H362-$I362-0.066667*($G362))/($G362*$M362)-($L362*$Q362))*$P362,(($H362-$I362-0.066667*($G362))/($G362*$M362)-($L362/8.696*$Q362))*$P362*37)))</f>
        <v>Review</v>
      </c>
      <c r="S362" s="37" t="str">
        <f aca="false">IF(R362="Review","",IF(R362=0,"",(SQRT(SUMSQ((5),(100*1.4/(H362-I362)),(100*IF($E$3="US",0.1,0.1*37)/R362)))/100)*R362))</f>
        <v/>
      </c>
      <c r="T362" s="38" t="str">
        <f aca="false">IF(R362="Review","",IF(R362=0,"",S362/R362))</f>
        <v/>
      </c>
      <c r="U362" s="39" t="n">
        <v>0.1814</v>
      </c>
      <c r="V362" s="40" t="n">
        <v>0.00096</v>
      </c>
      <c r="W362" s="41" t="e">
        <f aca="false">U362*G362</f>
        <v>#VALUE!</v>
      </c>
      <c r="X362" s="41" t="e">
        <f aca="false">EXP(-W362)</f>
        <v>#VALUE!</v>
      </c>
      <c r="Y362" s="41" t="e">
        <f aca="false">1-X362</f>
        <v>#VALUE!</v>
      </c>
      <c r="Z362" s="41" t="e">
        <f aca="false">1-(Y362/W362)</f>
        <v>#VALUE!</v>
      </c>
      <c r="AA362" s="41" t="e">
        <f aca="false">(R362*U362*V362)/Z362</f>
        <v>#VALUE!</v>
      </c>
      <c r="AB362" s="40" t="n">
        <v>0.01887</v>
      </c>
      <c r="AC362" s="42" t="s">
        <v>50</v>
      </c>
      <c r="AD362" s="43" t="b">
        <f aca="false">AND(NOT(ISBLANK(D362)),NOT(ISBLANK(F362)),NOT(ISBLANK(H362)),NOT(ISBLANK(I362)),NOT(ISBLANK(O362)),NOT(ISBLANK(Q362)),Q362&gt;=0,O362&gt;=0,H362&gt;=0,I362&gt;=0,G362&gt;0)</f>
        <v>0</v>
      </c>
      <c r="AE362" s="42" t="s">
        <v>51</v>
      </c>
      <c r="AF362" s="44" t="str">
        <f aca="false">IF($AD362=0,"Review",IF($H$3="US",(($H362-$I362-0.066667*($G362))/($G362*$M362)-($L362*$Q362))*$P362,(($H362-$I362-0.066667*($G362))/($G362*$M362)-($L362/8.696*$Q362))*$P362*37))</f>
        <v>Review</v>
      </c>
      <c r="AG362" s="45" t="str">
        <f aca="false">IF($AD362=0,"Review",IF($H$3="US",AA362/AB362*0.105*37,AA362/AB362))</f>
        <v>Review</v>
      </c>
      <c r="AH362" s="46" t="str">
        <f aca="false">IF($AD362=0,"",IF($H$3="US",AG362/60/60,AG362/24/60/60))</f>
        <v/>
      </c>
      <c r="AI362" s="47" t="str">
        <f aca="false">IF($AD362=0,"",IF($H$3="US",AA362/AB362*37/24/60/60,AA362/AB362/24/60/60))</f>
        <v/>
      </c>
      <c r="AJ362" s="48" t="str">
        <f aca="false">IF(AD362=0,"",IF(AF362=0,"",S362/R362))</f>
        <v/>
      </c>
      <c r="AK362" s="49" t="str">
        <f aca="false">IF(AD362=1,5%,"")</f>
        <v/>
      </c>
      <c r="AL362" s="49" t="str">
        <f aca="false">IF(AD362=1,(100*1.4)/(H362-I362)/100,"")</f>
        <v/>
      </c>
      <c r="AM362" s="49" t="str">
        <f aca="false">IF(AD362=1,IF(G362&gt;0,IF($H$3="US",0.1/AF362,(0.1*37)/AF362),0.1),"")</f>
        <v/>
      </c>
      <c r="AN362" s="49" t="str">
        <f aca="false">IF(AD362=1,SQRT(AK362*AK362+AL362*AL362+AM362*AM362),"")</f>
        <v/>
      </c>
      <c r="AO362" s="55"/>
    </row>
    <row r="363" customFormat="false" ht="19.35" hidden="false" customHeight="false" outlineLevel="0" collapsed="false">
      <c r="A363" s="26"/>
      <c r="B363" s="26"/>
      <c r="C363" s="27"/>
      <c r="D363" s="28"/>
      <c r="E363" s="27"/>
      <c r="F363" s="28"/>
      <c r="G363" s="29" t="str">
        <f aca="false">IF(OR(ISBLANK(C363),ISBLANK(D363),ISBLANK(E363),ISBLANK(F363)),"",(E363+F363)-(C363+D363))</f>
        <v/>
      </c>
      <c r="H363" s="30"/>
      <c r="I363" s="31"/>
      <c r="J363" s="32" t="n">
        <f aca="false">IF(N363="SST",0.314473,IF(N363="SLT",0.031243,IF(N363="LST",0.124228,IF(N363="LLT",0.010189,IF(N363="LST-OO",0.074671,IF(N363="LLT-OO",0.011965,IF(N363="LMT-OO",0.013497,IF(N363="HST",7.2954,IF(N363="HLT",0.60795)))))))))</f>
        <v>0</v>
      </c>
      <c r="K363" s="32" t="n">
        <f aca="false">IF(N363="SST",0.260619,IF(N363="SLT",0.02188,IF(N363="LST",0.040676,IF(N363="LLT",0.003372,IF(N363="LST-OO",0.037557,IF(N363="LLT-OO",0.002079,IF(N363="LMT-OO",0.012499,IF(N363="HST",0.004293,IF(N363="HLT",0.0003578)))))))))</f>
        <v>0</v>
      </c>
      <c r="L363" s="29" t="n">
        <f aca="false">IF(N363="SST",0.087,IF(N363="SLT",0.087,IF(N363="LST",0.12,IF(N363="LLT",0.12,IF(N363="LST-OO",0.12,IF(N363="LLT-OO",0.12,IF(N363="LMT-OO",0.12,IF(N363="HST",0.07,IF(N363="HLT",0.07)))))))))</f>
        <v>0</v>
      </c>
      <c r="M363" s="33" t="str">
        <f aca="false">IF(ISBLANK(N363),"",IF(N363="HST",J363+K363*((I363+H363)/2),IF(N363="HLT",J363+K363*((I363+H363)/2),J363+K363*LN((I363+H363)/2))))</f>
        <v/>
      </c>
      <c r="N363" s="31"/>
      <c r="O363" s="31"/>
      <c r="P363" s="34" t="n">
        <f aca="false">IF($H$3="US",IF(LEFT(N363,1)="S",IF(O363&lt;=4000,1,IF(O363&gt;4000,0.79+(6*O363/100000))),IF(LEFT(N363,1)="L",IF(O363&lt;=200,1,IF(O363&gt;200,1.005+(4.5526*O363/100000))),IF(LEFT(N363,1)="H",1))),IF($H$3="SI",IF(LEFT(N363,1)="S",IF(O363&lt;=1219.51,1,IF(O363&gt;1219.51,0.79+(6*(O363*3.28)/100000))),IF(LEFT(N363,1)="L",IF(O363&lt;=60.98,1,IF(O363&gt;60.98,1.005+(4.5526*(O363*3.28)/100000))),IF(LEFT(N363,1)="H",1)))))</f>
        <v>0</v>
      </c>
      <c r="Q363" s="35"/>
      <c r="R363" s="36" t="str">
        <f aca="false">IF(AF363&lt;0,0,IF($AD363=0,"Review",IF($H$3="US",(($H363-$I363-0.066667*($G363))/($G363*$M363)-($L363*$Q363))*$P363,(($H363-$I363-0.066667*($G363))/($G363*$M363)-($L363/8.696*$Q363))*$P363*37)))</f>
        <v>Review</v>
      </c>
      <c r="S363" s="37" t="str">
        <f aca="false">IF(R363="Review","",IF(R363=0,"",(SQRT(SUMSQ((5),(100*1.4/(H363-I363)),(100*IF($E$3="US",0.1,0.1*37)/R363)))/100)*R363))</f>
        <v/>
      </c>
      <c r="T363" s="38" t="str">
        <f aca="false">IF(R363="Review","",IF(R363=0,"",S363/R363))</f>
        <v/>
      </c>
      <c r="U363" s="39" t="n">
        <v>0.1814</v>
      </c>
      <c r="V363" s="40" t="n">
        <v>0.00096</v>
      </c>
      <c r="W363" s="41" t="e">
        <f aca="false">U363*G363</f>
        <v>#VALUE!</v>
      </c>
      <c r="X363" s="41" t="e">
        <f aca="false">EXP(-W363)</f>
        <v>#VALUE!</v>
      </c>
      <c r="Y363" s="41" t="e">
        <f aca="false">1-X363</f>
        <v>#VALUE!</v>
      </c>
      <c r="Z363" s="41" t="e">
        <f aca="false">1-(Y363/W363)</f>
        <v>#VALUE!</v>
      </c>
      <c r="AA363" s="41" t="e">
        <f aca="false">(R363*U363*V363)/Z363</f>
        <v>#VALUE!</v>
      </c>
      <c r="AB363" s="40" t="n">
        <v>0.01887</v>
      </c>
      <c r="AC363" s="42" t="s">
        <v>50</v>
      </c>
      <c r="AD363" s="43" t="b">
        <f aca="false">AND(NOT(ISBLANK(D363)),NOT(ISBLANK(F363)),NOT(ISBLANK(H363)),NOT(ISBLANK(I363)),NOT(ISBLANK(O363)),NOT(ISBLANK(Q363)),Q363&gt;=0,O363&gt;=0,H363&gt;=0,I363&gt;=0,G363&gt;0)</f>
        <v>0</v>
      </c>
      <c r="AE363" s="42" t="s">
        <v>51</v>
      </c>
      <c r="AF363" s="44" t="str">
        <f aca="false">IF($AD363=0,"Review",IF($H$3="US",(($H363-$I363-0.066667*($G363))/($G363*$M363)-($L363*$Q363))*$P363,(($H363-$I363-0.066667*($G363))/($G363*$M363)-($L363/8.696*$Q363))*$P363*37))</f>
        <v>Review</v>
      </c>
      <c r="AG363" s="45" t="str">
        <f aca="false">IF($AD363=0,"Review",IF($H$3="US",AA363/AB363*0.105*37,AA363/AB363))</f>
        <v>Review</v>
      </c>
      <c r="AH363" s="46" t="str">
        <f aca="false">IF($AD363=0,"",IF($H$3="US",AG363/60/60,AG363/24/60/60))</f>
        <v/>
      </c>
      <c r="AI363" s="47" t="str">
        <f aca="false">IF($AD363=0,"",IF($H$3="US",AA363/AB363*37/24/60/60,AA363/AB363/24/60/60))</f>
        <v/>
      </c>
      <c r="AJ363" s="48" t="str">
        <f aca="false">IF(AD363=0,"",IF(AF363=0,"",S363/R363))</f>
        <v/>
      </c>
      <c r="AK363" s="49" t="str">
        <f aca="false">IF(AD363=1,5%,"")</f>
        <v/>
      </c>
      <c r="AL363" s="49" t="str">
        <f aca="false">IF(AD363=1,(100*1.4)/(H363-I363)/100,"")</f>
        <v/>
      </c>
      <c r="AM363" s="49" t="str">
        <f aca="false">IF(AD363=1,IF(G363&gt;0,IF($H$3="US",0.1/AF363,(0.1*37)/AF363),0.1),"")</f>
        <v/>
      </c>
      <c r="AN363" s="49" t="str">
        <f aca="false">IF(AD363=1,SQRT(AK363*AK363+AL363*AL363+AM363*AM363),"")</f>
        <v/>
      </c>
      <c r="AO363" s="55"/>
    </row>
    <row r="364" customFormat="false" ht="19.35" hidden="false" customHeight="false" outlineLevel="0" collapsed="false">
      <c r="A364" s="26"/>
      <c r="B364" s="26"/>
      <c r="C364" s="27"/>
      <c r="D364" s="28"/>
      <c r="E364" s="27"/>
      <c r="F364" s="28"/>
      <c r="G364" s="29" t="str">
        <f aca="false">IF(OR(ISBLANK(C364),ISBLANK(D364),ISBLANK(E364),ISBLANK(F364)),"",(E364+F364)-(C364+D364))</f>
        <v/>
      </c>
      <c r="H364" s="30"/>
      <c r="I364" s="31"/>
      <c r="J364" s="32" t="n">
        <f aca="false">IF(N364="SST",0.314473,IF(N364="SLT",0.031243,IF(N364="LST",0.124228,IF(N364="LLT",0.010189,IF(N364="LST-OO",0.074671,IF(N364="LLT-OO",0.011965,IF(N364="LMT-OO",0.013497,IF(N364="HST",7.2954,IF(N364="HLT",0.60795)))))))))</f>
        <v>0</v>
      </c>
      <c r="K364" s="32" t="n">
        <f aca="false">IF(N364="SST",0.260619,IF(N364="SLT",0.02188,IF(N364="LST",0.040676,IF(N364="LLT",0.003372,IF(N364="LST-OO",0.037557,IF(N364="LLT-OO",0.002079,IF(N364="LMT-OO",0.012499,IF(N364="HST",0.004293,IF(N364="HLT",0.0003578)))))))))</f>
        <v>0</v>
      </c>
      <c r="L364" s="29" t="n">
        <f aca="false">IF(N364="SST",0.087,IF(N364="SLT",0.087,IF(N364="LST",0.12,IF(N364="LLT",0.12,IF(N364="LST-OO",0.12,IF(N364="LLT-OO",0.12,IF(N364="LMT-OO",0.12,IF(N364="HST",0.07,IF(N364="HLT",0.07)))))))))</f>
        <v>0</v>
      </c>
      <c r="M364" s="33" t="str">
        <f aca="false">IF(ISBLANK(N364),"",IF(N364="HST",J364+K364*((I364+H364)/2),IF(N364="HLT",J364+K364*((I364+H364)/2),J364+K364*LN((I364+H364)/2))))</f>
        <v/>
      </c>
      <c r="N364" s="31"/>
      <c r="O364" s="31"/>
      <c r="P364" s="34" t="n">
        <f aca="false">IF($H$3="US",IF(LEFT(N364,1)="S",IF(O364&lt;=4000,1,IF(O364&gt;4000,0.79+(6*O364/100000))),IF(LEFT(N364,1)="L",IF(O364&lt;=200,1,IF(O364&gt;200,1.005+(4.5526*O364/100000))),IF(LEFT(N364,1)="H",1))),IF($H$3="SI",IF(LEFT(N364,1)="S",IF(O364&lt;=1219.51,1,IF(O364&gt;1219.51,0.79+(6*(O364*3.28)/100000))),IF(LEFT(N364,1)="L",IF(O364&lt;=60.98,1,IF(O364&gt;60.98,1.005+(4.5526*(O364*3.28)/100000))),IF(LEFT(N364,1)="H",1)))))</f>
        <v>0</v>
      </c>
      <c r="Q364" s="35"/>
      <c r="R364" s="36" t="str">
        <f aca="false">IF(AF364&lt;0,0,IF($AD364=0,"Review",IF($H$3="US",(($H364-$I364-0.066667*($G364))/($G364*$M364)-($L364*$Q364))*$P364,(($H364-$I364-0.066667*($G364))/($G364*$M364)-($L364/8.696*$Q364))*$P364*37)))</f>
        <v>Review</v>
      </c>
      <c r="S364" s="37" t="str">
        <f aca="false">IF(R364="Review","",IF(R364=0,"",(SQRT(SUMSQ((5),(100*1.4/(H364-I364)),(100*IF($E$3="US",0.1,0.1*37)/R364)))/100)*R364))</f>
        <v/>
      </c>
      <c r="T364" s="38" t="str">
        <f aca="false">IF(R364="Review","",IF(R364=0,"",S364/R364))</f>
        <v/>
      </c>
      <c r="U364" s="39" t="n">
        <v>0.1814</v>
      </c>
      <c r="V364" s="40" t="n">
        <v>0.00096</v>
      </c>
      <c r="W364" s="41" t="e">
        <f aca="false">U364*G364</f>
        <v>#VALUE!</v>
      </c>
      <c r="X364" s="41" t="e">
        <f aca="false">EXP(-W364)</f>
        <v>#VALUE!</v>
      </c>
      <c r="Y364" s="41" t="e">
        <f aca="false">1-X364</f>
        <v>#VALUE!</v>
      </c>
      <c r="Z364" s="41" t="e">
        <f aca="false">1-(Y364/W364)</f>
        <v>#VALUE!</v>
      </c>
      <c r="AA364" s="41" t="e">
        <f aca="false">(R364*U364*V364)/Z364</f>
        <v>#VALUE!</v>
      </c>
      <c r="AB364" s="40" t="n">
        <v>0.01887</v>
      </c>
      <c r="AC364" s="42" t="s">
        <v>50</v>
      </c>
      <c r="AD364" s="43" t="b">
        <f aca="false">AND(NOT(ISBLANK(D364)),NOT(ISBLANK(F364)),NOT(ISBLANK(H364)),NOT(ISBLANK(I364)),NOT(ISBLANK(O364)),NOT(ISBLANK(Q364)),Q364&gt;=0,O364&gt;=0,H364&gt;=0,I364&gt;=0,G364&gt;0)</f>
        <v>0</v>
      </c>
      <c r="AE364" s="42" t="s">
        <v>51</v>
      </c>
      <c r="AF364" s="44" t="str">
        <f aca="false">IF($AD364=0,"Review",IF($H$3="US",(($H364-$I364-0.066667*($G364))/($G364*$M364)-($L364*$Q364))*$P364,(($H364-$I364-0.066667*($G364))/($G364*$M364)-($L364/8.696*$Q364))*$P364*37))</f>
        <v>Review</v>
      </c>
      <c r="AG364" s="45" t="str">
        <f aca="false">IF($AD364=0,"Review",IF($H$3="US",AA364/AB364*0.105*37,AA364/AB364))</f>
        <v>Review</v>
      </c>
      <c r="AH364" s="46" t="str">
        <f aca="false">IF($AD364=0,"",IF($H$3="US",AG364/60/60,AG364/24/60/60))</f>
        <v/>
      </c>
      <c r="AI364" s="47" t="str">
        <f aca="false">IF($AD364=0,"",IF($H$3="US",AA364/AB364*37/24/60/60,AA364/AB364/24/60/60))</f>
        <v/>
      </c>
      <c r="AJ364" s="48" t="str">
        <f aca="false">IF(AD364=0,"",IF(AF364=0,"",S364/R364))</f>
        <v/>
      </c>
      <c r="AK364" s="49" t="str">
        <f aca="false">IF(AD364=1,5%,"")</f>
        <v/>
      </c>
      <c r="AL364" s="49" t="str">
        <f aca="false">IF(AD364=1,(100*1.4)/(H364-I364)/100,"")</f>
        <v/>
      </c>
      <c r="AM364" s="49" t="str">
        <f aca="false">IF(AD364=1,IF(G364&gt;0,IF($H$3="US",0.1/AF364,(0.1*37)/AF364),0.1),"")</f>
        <v/>
      </c>
      <c r="AN364" s="49" t="str">
        <f aca="false">IF(AD364=1,SQRT(AK364*AK364+AL364*AL364+AM364*AM364),"")</f>
        <v/>
      </c>
      <c r="AO364" s="55"/>
    </row>
    <row r="365" customFormat="false" ht="19.35" hidden="false" customHeight="false" outlineLevel="0" collapsed="false">
      <c r="A365" s="26"/>
      <c r="B365" s="26"/>
      <c r="C365" s="27"/>
      <c r="D365" s="28"/>
      <c r="E365" s="27"/>
      <c r="F365" s="28"/>
      <c r="G365" s="29" t="str">
        <f aca="false">IF(OR(ISBLANK(C365),ISBLANK(D365),ISBLANK(E365),ISBLANK(F365)),"",(E365+F365)-(C365+D365))</f>
        <v/>
      </c>
      <c r="H365" s="30"/>
      <c r="I365" s="31"/>
      <c r="J365" s="32" t="n">
        <f aca="false">IF(N365="SST",0.314473,IF(N365="SLT",0.031243,IF(N365="LST",0.124228,IF(N365="LLT",0.010189,IF(N365="LST-OO",0.074671,IF(N365="LLT-OO",0.011965,IF(N365="LMT-OO",0.013497,IF(N365="HST",7.2954,IF(N365="HLT",0.60795)))))))))</f>
        <v>0</v>
      </c>
      <c r="K365" s="32" t="n">
        <f aca="false">IF(N365="SST",0.260619,IF(N365="SLT",0.02188,IF(N365="LST",0.040676,IF(N365="LLT",0.003372,IF(N365="LST-OO",0.037557,IF(N365="LLT-OO",0.002079,IF(N365="LMT-OO",0.012499,IF(N365="HST",0.004293,IF(N365="HLT",0.0003578)))))))))</f>
        <v>0</v>
      </c>
      <c r="L365" s="29" t="n">
        <f aca="false">IF(N365="SST",0.087,IF(N365="SLT",0.087,IF(N365="LST",0.12,IF(N365="LLT",0.12,IF(N365="LST-OO",0.12,IF(N365="LLT-OO",0.12,IF(N365="LMT-OO",0.12,IF(N365="HST",0.07,IF(N365="HLT",0.07)))))))))</f>
        <v>0</v>
      </c>
      <c r="M365" s="33" t="str">
        <f aca="false">IF(ISBLANK(N365),"",IF(N365="HST",J365+K365*((I365+H365)/2),IF(N365="HLT",J365+K365*((I365+H365)/2),J365+K365*LN((I365+H365)/2))))</f>
        <v/>
      </c>
      <c r="N365" s="31"/>
      <c r="O365" s="31"/>
      <c r="P365" s="34" t="n">
        <f aca="false">IF($H$3="US",IF(LEFT(N365,1)="S",IF(O365&lt;=4000,1,IF(O365&gt;4000,0.79+(6*O365/100000))),IF(LEFT(N365,1)="L",IF(O365&lt;=200,1,IF(O365&gt;200,1.005+(4.5526*O365/100000))),IF(LEFT(N365,1)="H",1))),IF($H$3="SI",IF(LEFT(N365,1)="S",IF(O365&lt;=1219.51,1,IF(O365&gt;1219.51,0.79+(6*(O365*3.28)/100000))),IF(LEFT(N365,1)="L",IF(O365&lt;=60.98,1,IF(O365&gt;60.98,1.005+(4.5526*(O365*3.28)/100000))),IF(LEFT(N365,1)="H",1)))))</f>
        <v>0</v>
      </c>
      <c r="Q365" s="35"/>
      <c r="R365" s="36" t="str">
        <f aca="false">IF(AF365&lt;0,0,IF($AD365=0,"Review",IF($H$3="US",(($H365-$I365-0.066667*($G365))/($G365*$M365)-($L365*$Q365))*$P365,(($H365-$I365-0.066667*($G365))/($G365*$M365)-($L365/8.696*$Q365))*$P365*37)))</f>
        <v>Review</v>
      </c>
      <c r="S365" s="37" t="str">
        <f aca="false">IF(R365="Review","",IF(R365=0,"",(SQRT(SUMSQ((5),(100*1.4/(H365-I365)),(100*IF($E$3="US",0.1,0.1*37)/R365)))/100)*R365))</f>
        <v/>
      </c>
      <c r="T365" s="38" t="str">
        <f aca="false">IF(R365="Review","",IF(R365=0,"",S365/R365))</f>
        <v/>
      </c>
      <c r="U365" s="39" t="n">
        <v>0.1814</v>
      </c>
      <c r="V365" s="40" t="n">
        <v>0.00096</v>
      </c>
      <c r="W365" s="41" t="e">
        <f aca="false">U365*G365</f>
        <v>#VALUE!</v>
      </c>
      <c r="X365" s="41" t="e">
        <f aca="false">EXP(-W365)</f>
        <v>#VALUE!</v>
      </c>
      <c r="Y365" s="41" t="e">
        <f aca="false">1-X365</f>
        <v>#VALUE!</v>
      </c>
      <c r="Z365" s="41" t="e">
        <f aca="false">1-(Y365/W365)</f>
        <v>#VALUE!</v>
      </c>
      <c r="AA365" s="41" t="e">
        <f aca="false">(R365*U365*V365)/Z365</f>
        <v>#VALUE!</v>
      </c>
      <c r="AB365" s="40" t="n">
        <v>0.01887</v>
      </c>
      <c r="AC365" s="42" t="s">
        <v>50</v>
      </c>
      <c r="AD365" s="43" t="b">
        <f aca="false">AND(NOT(ISBLANK(D365)),NOT(ISBLANK(F365)),NOT(ISBLANK(H365)),NOT(ISBLANK(I365)),NOT(ISBLANK(O365)),NOT(ISBLANK(Q365)),Q365&gt;=0,O365&gt;=0,H365&gt;=0,I365&gt;=0,G365&gt;0)</f>
        <v>0</v>
      </c>
      <c r="AE365" s="42" t="s">
        <v>51</v>
      </c>
      <c r="AF365" s="44" t="str">
        <f aca="false">IF($AD365=0,"Review",IF($H$3="US",(($H365-$I365-0.066667*($G365))/($G365*$M365)-($L365*$Q365))*$P365,(($H365-$I365-0.066667*($G365))/($G365*$M365)-($L365/8.696*$Q365))*$P365*37))</f>
        <v>Review</v>
      </c>
      <c r="AG365" s="45" t="str">
        <f aca="false">IF($AD365=0,"Review",IF($H$3="US",AA365/AB365*0.105*37,AA365/AB365))</f>
        <v>Review</v>
      </c>
      <c r="AH365" s="46" t="str">
        <f aca="false">IF($AD365=0,"",IF($H$3="US",AG365/60/60,AG365/24/60/60))</f>
        <v/>
      </c>
      <c r="AI365" s="47" t="str">
        <f aca="false">IF($AD365=0,"",IF($H$3="US",AA365/AB365*37/24/60/60,AA365/AB365/24/60/60))</f>
        <v/>
      </c>
      <c r="AJ365" s="48" t="str">
        <f aca="false">IF(AD365=0,"",IF(AF365=0,"",S365/R365))</f>
        <v/>
      </c>
      <c r="AK365" s="49" t="str">
        <f aca="false">IF(AD365=1,5%,"")</f>
        <v/>
      </c>
      <c r="AL365" s="49" t="str">
        <f aca="false">IF(AD365=1,(100*1.4)/(H365-I365)/100,"")</f>
        <v/>
      </c>
      <c r="AM365" s="49" t="str">
        <f aca="false">IF(AD365=1,IF(G365&gt;0,IF($H$3="US",0.1/AF365,(0.1*37)/AF365),0.1),"")</f>
        <v/>
      </c>
      <c r="AN365" s="49" t="str">
        <f aca="false">IF(AD365=1,SQRT(AK365*AK365+AL365*AL365+AM365*AM365),"")</f>
        <v/>
      </c>
      <c r="AO365" s="55"/>
    </row>
    <row r="366" customFormat="false" ht="19.35" hidden="false" customHeight="false" outlineLevel="0" collapsed="false">
      <c r="A366" s="26"/>
      <c r="B366" s="26"/>
      <c r="C366" s="27"/>
      <c r="D366" s="28"/>
      <c r="E366" s="27"/>
      <c r="F366" s="28"/>
      <c r="G366" s="29" t="str">
        <f aca="false">IF(OR(ISBLANK(C366),ISBLANK(D366),ISBLANK(E366),ISBLANK(F366)),"",(E366+F366)-(C366+D366))</f>
        <v/>
      </c>
      <c r="H366" s="30"/>
      <c r="I366" s="31"/>
      <c r="J366" s="32" t="n">
        <f aca="false">IF(N366="SST",0.314473,IF(N366="SLT",0.031243,IF(N366="LST",0.124228,IF(N366="LLT",0.010189,IF(N366="LST-OO",0.074671,IF(N366="LLT-OO",0.011965,IF(N366="LMT-OO",0.013497,IF(N366="HST",7.2954,IF(N366="HLT",0.60795)))))))))</f>
        <v>0</v>
      </c>
      <c r="K366" s="32" t="n">
        <f aca="false">IF(N366="SST",0.260619,IF(N366="SLT",0.02188,IF(N366="LST",0.040676,IF(N366="LLT",0.003372,IF(N366="LST-OO",0.037557,IF(N366="LLT-OO",0.002079,IF(N366="LMT-OO",0.012499,IF(N366="HST",0.004293,IF(N366="HLT",0.0003578)))))))))</f>
        <v>0</v>
      </c>
      <c r="L366" s="29" t="n">
        <f aca="false">IF(N366="SST",0.087,IF(N366="SLT",0.087,IF(N366="LST",0.12,IF(N366="LLT",0.12,IF(N366="LST-OO",0.12,IF(N366="LLT-OO",0.12,IF(N366="LMT-OO",0.12,IF(N366="HST",0.07,IF(N366="HLT",0.07)))))))))</f>
        <v>0</v>
      </c>
      <c r="M366" s="33" t="str">
        <f aca="false">IF(ISBLANK(N366),"",IF(N366="HST",J366+K366*((I366+H366)/2),IF(N366="HLT",J366+K366*((I366+H366)/2),J366+K366*LN((I366+H366)/2))))</f>
        <v/>
      </c>
      <c r="N366" s="31"/>
      <c r="O366" s="31"/>
      <c r="P366" s="34" t="n">
        <f aca="false">IF($H$3="US",IF(LEFT(N366,1)="S",IF(O366&lt;=4000,1,IF(O366&gt;4000,0.79+(6*O366/100000))),IF(LEFT(N366,1)="L",IF(O366&lt;=200,1,IF(O366&gt;200,1.005+(4.5526*O366/100000))),IF(LEFT(N366,1)="H",1))),IF($H$3="SI",IF(LEFT(N366,1)="S",IF(O366&lt;=1219.51,1,IF(O366&gt;1219.51,0.79+(6*(O366*3.28)/100000))),IF(LEFT(N366,1)="L",IF(O366&lt;=60.98,1,IF(O366&gt;60.98,1.005+(4.5526*(O366*3.28)/100000))),IF(LEFT(N366,1)="H",1)))))</f>
        <v>0</v>
      </c>
      <c r="Q366" s="35"/>
      <c r="R366" s="36" t="str">
        <f aca="false">IF(AF366&lt;0,0,IF($AD366=0,"Review",IF($H$3="US",(($H366-$I366-0.066667*($G366))/($G366*$M366)-($L366*$Q366))*$P366,(($H366-$I366-0.066667*($G366))/($G366*$M366)-($L366/8.696*$Q366))*$P366*37)))</f>
        <v>Review</v>
      </c>
      <c r="S366" s="37" t="str">
        <f aca="false">IF(R366="Review","",IF(R366=0,"",(SQRT(SUMSQ((5),(100*1.4/(H366-I366)),(100*IF($E$3="US",0.1,0.1*37)/R366)))/100)*R366))</f>
        <v/>
      </c>
      <c r="T366" s="38" t="str">
        <f aca="false">IF(R366="Review","",IF(R366=0,"",S366/R366))</f>
        <v/>
      </c>
      <c r="U366" s="39" t="n">
        <v>0.1814</v>
      </c>
      <c r="V366" s="40" t="n">
        <v>0.00096</v>
      </c>
      <c r="W366" s="41" t="e">
        <f aca="false">U366*G366</f>
        <v>#VALUE!</v>
      </c>
      <c r="X366" s="41" t="e">
        <f aca="false">EXP(-W366)</f>
        <v>#VALUE!</v>
      </c>
      <c r="Y366" s="41" t="e">
        <f aca="false">1-X366</f>
        <v>#VALUE!</v>
      </c>
      <c r="Z366" s="41" t="e">
        <f aca="false">1-(Y366/W366)</f>
        <v>#VALUE!</v>
      </c>
      <c r="AA366" s="41" t="e">
        <f aca="false">(R366*U366*V366)/Z366</f>
        <v>#VALUE!</v>
      </c>
      <c r="AB366" s="40" t="n">
        <v>0.01887</v>
      </c>
      <c r="AC366" s="42" t="s">
        <v>50</v>
      </c>
      <c r="AD366" s="43" t="b">
        <f aca="false">AND(NOT(ISBLANK(D366)),NOT(ISBLANK(F366)),NOT(ISBLANK(H366)),NOT(ISBLANK(I366)),NOT(ISBLANK(O366)),NOT(ISBLANK(Q366)),Q366&gt;=0,O366&gt;=0,H366&gt;=0,I366&gt;=0,G366&gt;0)</f>
        <v>0</v>
      </c>
      <c r="AE366" s="42" t="s">
        <v>51</v>
      </c>
      <c r="AF366" s="44" t="str">
        <f aca="false">IF($AD366=0,"Review",IF($H$3="US",(($H366-$I366-0.066667*($G366))/($G366*$M366)-($L366*$Q366))*$P366,(($H366-$I366-0.066667*($G366))/($G366*$M366)-($L366/8.696*$Q366))*$P366*37))</f>
        <v>Review</v>
      </c>
      <c r="AG366" s="45" t="str">
        <f aca="false">IF($AD366=0,"Review",IF($H$3="US",AA366/AB366*0.105*37,AA366/AB366))</f>
        <v>Review</v>
      </c>
      <c r="AH366" s="46" t="str">
        <f aca="false">IF($AD366=0,"",IF($H$3="US",AG366/60/60,AG366/24/60/60))</f>
        <v/>
      </c>
      <c r="AI366" s="47" t="str">
        <f aca="false">IF($AD366=0,"",IF($H$3="US",AA366/AB366*37/24/60/60,AA366/AB366/24/60/60))</f>
        <v/>
      </c>
      <c r="AJ366" s="48" t="str">
        <f aca="false">IF(AD366=0,"",IF(AF366=0,"",S366/R366))</f>
        <v/>
      </c>
      <c r="AK366" s="49" t="str">
        <f aca="false">IF(AD366=1,5%,"")</f>
        <v/>
      </c>
      <c r="AL366" s="49" t="str">
        <f aca="false">IF(AD366=1,(100*1.4)/(H366-I366)/100,"")</f>
        <v/>
      </c>
      <c r="AM366" s="49" t="str">
        <f aca="false">IF(AD366=1,IF(G366&gt;0,IF($H$3="US",0.1/AF366,(0.1*37)/AF366),0.1),"")</f>
        <v/>
      </c>
      <c r="AN366" s="49" t="str">
        <f aca="false">IF(AD366=1,SQRT(AK366*AK366+AL366*AL366+AM366*AM366),"")</f>
        <v/>
      </c>
      <c r="AO366" s="55"/>
    </row>
    <row r="367" customFormat="false" ht="19.35" hidden="false" customHeight="false" outlineLevel="0" collapsed="false">
      <c r="A367" s="26"/>
      <c r="B367" s="26"/>
      <c r="C367" s="27"/>
      <c r="D367" s="28"/>
      <c r="E367" s="27"/>
      <c r="F367" s="28"/>
      <c r="G367" s="29" t="str">
        <f aca="false">IF(OR(ISBLANK(C367),ISBLANK(D367),ISBLANK(E367),ISBLANK(F367)),"",(E367+F367)-(C367+D367))</f>
        <v/>
      </c>
      <c r="H367" s="30"/>
      <c r="I367" s="31"/>
      <c r="J367" s="32" t="n">
        <f aca="false">IF(N367="SST",0.314473,IF(N367="SLT",0.031243,IF(N367="LST",0.124228,IF(N367="LLT",0.010189,IF(N367="LST-OO",0.074671,IF(N367="LLT-OO",0.011965,IF(N367="LMT-OO",0.013497,IF(N367="HST",7.2954,IF(N367="HLT",0.60795)))))))))</f>
        <v>0</v>
      </c>
      <c r="K367" s="32" t="n">
        <f aca="false">IF(N367="SST",0.260619,IF(N367="SLT",0.02188,IF(N367="LST",0.040676,IF(N367="LLT",0.003372,IF(N367="LST-OO",0.037557,IF(N367="LLT-OO",0.002079,IF(N367="LMT-OO",0.012499,IF(N367="HST",0.004293,IF(N367="HLT",0.0003578)))))))))</f>
        <v>0</v>
      </c>
      <c r="L367" s="29" t="n">
        <f aca="false">IF(N367="SST",0.087,IF(N367="SLT",0.087,IF(N367="LST",0.12,IF(N367="LLT",0.12,IF(N367="LST-OO",0.12,IF(N367="LLT-OO",0.12,IF(N367="LMT-OO",0.12,IF(N367="HST",0.07,IF(N367="HLT",0.07)))))))))</f>
        <v>0</v>
      </c>
      <c r="M367" s="33" t="str">
        <f aca="false">IF(ISBLANK(N367),"",IF(N367="HST",J367+K367*((I367+H367)/2),IF(N367="HLT",J367+K367*((I367+H367)/2),J367+K367*LN((I367+H367)/2))))</f>
        <v/>
      </c>
      <c r="N367" s="31"/>
      <c r="O367" s="31"/>
      <c r="P367" s="34" t="n">
        <f aca="false">IF($H$3="US",IF(LEFT(N367,1)="S",IF(O367&lt;=4000,1,IF(O367&gt;4000,0.79+(6*O367/100000))),IF(LEFT(N367,1)="L",IF(O367&lt;=200,1,IF(O367&gt;200,1.005+(4.5526*O367/100000))),IF(LEFT(N367,1)="H",1))),IF($H$3="SI",IF(LEFT(N367,1)="S",IF(O367&lt;=1219.51,1,IF(O367&gt;1219.51,0.79+(6*(O367*3.28)/100000))),IF(LEFT(N367,1)="L",IF(O367&lt;=60.98,1,IF(O367&gt;60.98,1.005+(4.5526*(O367*3.28)/100000))),IF(LEFT(N367,1)="H",1)))))</f>
        <v>0</v>
      </c>
      <c r="Q367" s="35"/>
      <c r="R367" s="36" t="str">
        <f aca="false">IF(AF367&lt;0,0,IF($AD367=0,"Review",IF($H$3="US",(($H367-$I367-0.066667*($G367))/($G367*$M367)-($L367*$Q367))*$P367,(($H367-$I367-0.066667*($G367))/($G367*$M367)-($L367/8.696*$Q367))*$P367*37)))</f>
        <v>Review</v>
      </c>
      <c r="S367" s="37" t="str">
        <f aca="false">IF(R367="Review","",IF(R367=0,"",(SQRT(SUMSQ((5),(100*1.4/(H367-I367)),(100*IF($E$3="US",0.1,0.1*37)/R367)))/100)*R367))</f>
        <v/>
      </c>
      <c r="T367" s="38" t="str">
        <f aca="false">IF(R367="Review","",IF(R367=0,"",S367/R367))</f>
        <v/>
      </c>
      <c r="U367" s="39" t="n">
        <v>0.1814</v>
      </c>
      <c r="V367" s="40" t="n">
        <v>0.00096</v>
      </c>
      <c r="W367" s="41" t="e">
        <f aca="false">U367*G367</f>
        <v>#VALUE!</v>
      </c>
      <c r="X367" s="41" t="e">
        <f aca="false">EXP(-W367)</f>
        <v>#VALUE!</v>
      </c>
      <c r="Y367" s="41" t="e">
        <f aca="false">1-X367</f>
        <v>#VALUE!</v>
      </c>
      <c r="Z367" s="41" t="e">
        <f aca="false">1-(Y367/W367)</f>
        <v>#VALUE!</v>
      </c>
      <c r="AA367" s="41" t="e">
        <f aca="false">(R367*U367*V367)/Z367</f>
        <v>#VALUE!</v>
      </c>
      <c r="AB367" s="40" t="n">
        <v>0.01887</v>
      </c>
      <c r="AC367" s="42" t="s">
        <v>50</v>
      </c>
      <c r="AD367" s="43" t="b">
        <f aca="false">AND(NOT(ISBLANK(D367)),NOT(ISBLANK(F367)),NOT(ISBLANK(H367)),NOT(ISBLANK(I367)),NOT(ISBLANK(O367)),NOT(ISBLANK(Q367)),Q367&gt;=0,O367&gt;=0,H367&gt;=0,I367&gt;=0,G367&gt;0)</f>
        <v>0</v>
      </c>
      <c r="AE367" s="42" t="s">
        <v>51</v>
      </c>
      <c r="AF367" s="44" t="str">
        <f aca="false">IF($AD367=0,"Review",IF($H$3="US",(($H367-$I367-0.066667*($G367))/($G367*$M367)-($L367*$Q367))*$P367,(($H367-$I367-0.066667*($G367))/($G367*$M367)-($L367/8.696*$Q367))*$P367*37))</f>
        <v>Review</v>
      </c>
      <c r="AG367" s="45" t="str">
        <f aca="false">IF($AD367=0,"Review",IF($H$3="US",AA367/AB367*0.105*37,AA367/AB367))</f>
        <v>Review</v>
      </c>
      <c r="AH367" s="46" t="str">
        <f aca="false">IF($AD367=0,"",IF($H$3="US",AG367/60/60,AG367/24/60/60))</f>
        <v/>
      </c>
      <c r="AI367" s="47" t="str">
        <f aca="false">IF($AD367=0,"",IF($H$3="US",AA367/AB367*37/24/60/60,AA367/AB367/24/60/60))</f>
        <v/>
      </c>
      <c r="AJ367" s="48" t="str">
        <f aca="false">IF(AD367=0,"",IF(AF367=0,"",S367/R367))</f>
        <v/>
      </c>
      <c r="AK367" s="49" t="str">
        <f aca="false">IF(AD367=1,5%,"")</f>
        <v/>
      </c>
      <c r="AL367" s="49" t="str">
        <f aca="false">IF(AD367=1,(100*1.4)/(H367-I367)/100,"")</f>
        <v/>
      </c>
      <c r="AM367" s="49" t="str">
        <f aca="false">IF(AD367=1,IF(G367&gt;0,IF($H$3="US",0.1/AF367,(0.1*37)/AF367),0.1),"")</f>
        <v/>
      </c>
      <c r="AN367" s="49" t="str">
        <f aca="false">IF(AD367=1,SQRT(AK367*AK367+AL367*AL367+AM367*AM367),"")</f>
        <v/>
      </c>
      <c r="AO367" s="55"/>
    </row>
    <row r="368" customFormat="false" ht="19.35" hidden="false" customHeight="false" outlineLevel="0" collapsed="false">
      <c r="A368" s="26"/>
      <c r="B368" s="26"/>
      <c r="C368" s="27"/>
      <c r="D368" s="28"/>
      <c r="E368" s="27"/>
      <c r="F368" s="28"/>
      <c r="G368" s="29" t="str">
        <f aca="false">IF(OR(ISBLANK(C368),ISBLANK(D368),ISBLANK(E368),ISBLANK(F368)),"",(E368+F368)-(C368+D368))</f>
        <v/>
      </c>
      <c r="H368" s="30"/>
      <c r="I368" s="31"/>
      <c r="J368" s="32" t="n">
        <f aca="false">IF(N368="SST",0.314473,IF(N368="SLT",0.031243,IF(N368="LST",0.124228,IF(N368="LLT",0.010189,IF(N368="LST-OO",0.074671,IF(N368="LLT-OO",0.011965,IF(N368="LMT-OO",0.013497,IF(N368="HST",7.2954,IF(N368="HLT",0.60795)))))))))</f>
        <v>0</v>
      </c>
      <c r="K368" s="32" t="n">
        <f aca="false">IF(N368="SST",0.260619,IF(N368="SLT",0.02188,IF(N368="LST",0.040676,IF(N368="LLT",0.003372,IF(N368="LST-OO",0.037557,IF(N368="LLT-OO",0.002079,IF(N368="LMT-OO",0.012499,IF(N368="HST",0.004293,IF(N368="HLT",0.0003578)))))))))</f>
        <v>0</v>
      </c>
      <c r="L368" s="29" t="n">
        <f aca="false">IF(N368="SST",0.087,IF(N368="SLT",0.087,IF(N368="LST",0.12,IF(N368="LLT",0.12,IF(N368="LST-OO",0.12,IF(N368="LLT-OO",0.12,IF(N368="LMT-OO",0.12,IF(N368="HST",0.07,IF(N368="HLT",0.07)))))))))</f>
        <v>0</v>
      </c>
      <c r="M368" s="33" t="str">
        <f aca="false">IF(ISBLANK(N368),"",IF(N368="HST",J368+K368*((I368+H368)/2),IF(N368="HLT",J368+K368*((I368+H368)/2),J368+K368*LN((I368+H368)/2))))</f>
        <v/>
      </c>
      <c r="N368" s="31"/>
      <c r="O368" s="31"/>
      <c r="P368" s="34" t="n">
        <f aca="false">IF($H$3="US",IF(LEFT(N368,1)="S",IF(O368&lt;=4000,1,IF(O368&gt;4000,0.79+(6*O368/100000))),IF(LEFT(N368,1)="L",IF(O368&lt;=200,1,IF(O368&gt;200,1.005+(4.5526*O368/100000))),IF(LEFT(N368,1)="H",1))),IF($H$3="SI",IF(LEFT(N368,1)="S",IF(O368&lt;=1219.51,1,IF(O368&gt;1219.51,0.79+(6*(O368*3.28)/100000))),IF(LEFT(N368,1)="L",IF(O368&lt;=60.98,1,IF(O368&gt;60.98,1.005+(4.5526*(O368*3.28)/100000))),IF(LEFT(N368,1)="H",1)))))</f>
        <v>0</v>
      </c>
      <c r="Q368" s="35"/>
      <c r="R368" s="36" t="str">
        <f aca="false">IF(AF368&lt;0,0,IF($AD368=0,"Review",IF($H$3="US",(($H368-$I368-0.066667*($G368))/($G368*$M368)-($L368*$Q368))*$P368,(($H368-$I368-0.066667*($G368))/($G368*$M368)-($L368/8.696*$Q368))*$P368*37)))</f>
        <v>Review</v>
      </c>
      <c r="S368" s="37" t="str">
        <f aca="false">IF(R368="Review","",IF(R368=0,"",(SQRT(SUMSQ((5),(100*1.4/(H368-I368)),(100*IF($E$3="US",0.1,0.1*37)/R368)))/100)*R368))</f>
        <v/>
      </c>
      <c r="T368" s="38" t="str">
        <f aca="false">IF(R368="Review","",IF(R368=0,"",S368/R368))</f>
        <v/>
      </c>
      <c r="U368" s="39" t="n">
        <v>0.1814</v>
      </c>
      <c r="V368" s="40" t="n">
        <v>0.00096</v>
      </c>
      <c r="W368" s="41" t="e">
        <f aca="false">U368*G368</f>
        <v>#VALUE!</v>
      </c>
      <c r="X368" s="41" t="e">
        <f aca="false">EXP(-W368)</f>
        <v>#VALUE!</v>
      </c>
      <c r="Y368" s="41" t="e">
        <f aca="false">1-X368</f>
        <v>#VALUE!</v>
      </c>
      <c r="Z368" s="41" t="e">
        <f aca="false">1-(Y368/W368)</f>
        <v>#VALUE!</v>
      </c>
      <c r="AA368" s="41" t="e">
        <f aca="false">(R368*U368*V368)/Z368</f>
        <v>#VALUE!</v>
      </c>
      <c r="AB368" s="40" t="n">
        <v>0.01887</v>
      </c>
      <c r="AC368" s="42" t="s">
        <v>50</v>
      </c>
      <c r="AD368" s="43" t="b">
        <f aca="false">AND(NOT(ISBLANK(D368)),NOT(ISBLANK(F368)),NOT(ISBLANK(H368)),NOT(ISBLANK(I368)),NOT(ISBLANK(O368)),NOT(ISBLANK(Q368)),Q368&gt;=0,O368&gt;=0,H368&gt;=0,I368&gt;=0,G368&gt;0)</f>
        <v>0</v>
      </c>
      <c r="AE368" s="42" t="s">
        <v>51</v>
      </c>
      <c r="AF368" s="44" t="str">
        <f aca="false">IF($AD368=0,"Review",IF($H$3="US",(($H368-$I368-0.066667*($G368))/($G368*$M368)-($L368*$Q368))*$P368,(($H368-$I368-0.066667*($G368))/($G368*$M368)-($L368/8.696*$Q368))*$P368*37))</f>
        <v>Review</v>
      </c>
      <c r="AG368" s="45" t="str">
        <f aca="false">IF($AD368=0,"Review",IF($H$3="US",AA368/AB368*0.105*37,AA368/AB368))</f>
        <v>Review</v>
      </c>
      <c r="AH368" s="46" t="str">
        <f aca="false">IF($AD368=0,"",IF($H$3="US",AG368/60/60,AG368/24/60/60))</f>
        <v/>
      </c>
      <c r="AI368" s="47" t="str">
        <f aca="false">IF($AD368=0,"",IF($H$3="US",AA368/AB368*37/24/60/60,AA368/AB368/24/60/60))</f>
        <v/>
      </c>
      <c r="AJ368" s="48" t="str">
        <f aca="false">IF(AD368=0,"",IF(AF368=0,"",S368/R368))</f>
        <v/>
      </c>
      <c r="AK368" s="49" t="str">
        <f aca="false">IF(AD368=1,5%,"")</f>
        <v/>
      </c>
      <c r="AL368" s="49" t="str">
        <f aca="false">IF(AD368=1,(100*1.4)/(H368-I368)/100,"")</f>
        <v/>
      </c>
      <c r="AM368" s="49" t="str">
        <f aca="false">IF(AD368=1,IF(G368&gt;0,IF($H$3="US",0.1/AF368,(0.1*37)/AF368),0.1),"")</f>
        <v/>
      </c>
      <c r="AN368" s="49" t="str">
        <f aca="false">IF(AD368=1,SQRT(AK368*AK368+AL368*AL368+AM368*AM368),"")</f>
        <v/>
      </c>
      <c r="AO368" s="55"/>
    </row>
    <row r="369" customFormat="false" ht="19.35" hidden="false" customHeight="false" outlineLevel="0" collapsed="false">
      <c r="A369" s="26"/>
      <c r="B369" s="26"/>
      <c r="C369" s="27"/>
      <c r="D369" s="28"/>
      <c r="E369" s="27"/>
      <c r="F369" s="28"/>
      <c r="G369" s="29" t="str">
        <f aca="false">IF(OR(ISBLANK(C369),ISBLANK(D369),ISBLANK(E369),ISBLANK(F369)),"",(E369+F369)-(C369+D369))</f>
        <v/>
      </c>
      <c r="H369" s="30"/>
      <c r="I369" s="31"/>
      <c r="J369" s="32" t="n">
        <f aca="false">IF(N369="SST",0.314473,IF(N369="SLT",0.031243,IF(N369="LST",0.124228,IF(N369="LLT",0.010189,IF(N369="LST-OO",0.074671,IF(N369="LLT-OO",0.011965,IF(N369="LMT-OO",0.013497,IF(N369="HST",7.2954,IF(N369="HLT",0.60795)))))))))</f>
        <v>0</v>
      </c>
      <c r="K369" s="32" t="n">
        <f aca="false">IF(N369="SST",0.260619,IF(N369="SLT",0.02188,IF(N369="LST",0.040676,IF(N369="LLT",0.003372,IF(N369="LST-OO",0.037557,IF(N369="LLT-OO",0.002079,IF(N369="LMT-OO",0.012499,IF(N369="HST",0.004293,IF(N369="HLT",0.0003578)))))))))</f>
        <v>0</v>
      </c>
      <c r="L369" s="29" t="n">
        <f aca="false">IF(N369="SST",0.087,IF(N369="SLT",0.087,IF(N369="LST",0.12,IF(N369="LLT",0.12,IF(N369="LST-OO",0.12,IF(N369="LLT-OO",0.12,IF(N369="LMT-OO",0.12,IF(N369="HST",0.07,IF(N369="HLT",0.07)))))))))</f>
        <v>0</v>
      </c>
      <c r="M369" s="33" t="str">
        <f aca="false">IF(ISBLANK(N369),"",IF(N369="HST",J369+K369*((I369+H369)/2),IF(N369="HLT",J369+K369*((I369+H369)/2),J369+K369*LN((I369+H369)/2))))</f>
        <v/>
      </c>
      <c r="N369" s="31"/>
      <c r="O369" s="31"/>
      <c r="P369" s="34" t="n">
        <f aca="false">IF($H$3="US",IF(LEFT(N369,1)="S",IF(O369&lt;=4000,1,IF(O369&gt;4000,0.79+(6*O369/100000))),IF(LEFT(N369,1)="L",IF(O369&lt;=200,1,IF(O369&gt;200,1.005+(4.5526*O369/100000))),IF(LEFT(N369,1)="H",1))),IF($H$3="SI",IF(LEFT(N369,1)="S",IF(O369&lt;=1219.51,1,IF(O369&gt;1219.51,0.79+(6*(O369*3.28)/100000))),IF(LEFT(N369,1)="L",IF(O369&lt;=60.98,1,IF(O369&gt;60.98,1.005+(4.5526*(O369*3.28)/100000))),IF(LEFT(N369,1)="H",1)))))</f>
        <v>0</v>
      </c>
      <c r="Q369" s="35"/>
      <c r="R369" s="36" t="str">
        <f aca="false">IF(AF369&lt;0,0,IF($AD369=0,"Review",IF($H$3="US",(($H369-$I369-0.066667*($G369))/($G369*$M369)-($L369*$Q369))*$P369,(($H369-$I369-0.066667*($G369))/($G369*$M369)-($L369/8.696*$Q369))*$P369*37)))</f>
        <v>Review</v>
      </c>
      <c r="S369" s="37" t="str">
        <f aca="false">IF(R369="Review","",IF(R369=0,"",(SQRT(SUMSQ((5),(100*1.4/(H369-I369)),(100*IF($E$3="US",0.1,0.1*37)/R369)))/100)*R369))</f>
        <v/>
      </c>
      <c r="T369" s="38" t="str">
        <f aca="false">IF(R369="Review","",IF(R369=0,"",S369/R369))</f>
        <v/>
      </c>
      <c r="U369" s="39" t="n">
        <v>0.1814</v>
      </c>
      <c r="V369" s="40" t="n">
        <v>0.00096</v>
      </c>
      <c r="W369" s="41" t="e">
        <f aca="false">U369*G369</f>
        <v>#VALUE!</v>
      </c>
      <c r="X369" s="41" t="e">
        <f aca="false">EXP(-W369)</f>
        <v>#VALUE!</v>
      </c>
      <c r="Y369" s="41" t="e">
        <f aca="false">1-X369</f>
        <v>#VALUE!</v>
      </c>
      <c r="Z369" s="41" t="e">
        <f aca="false">1-(Y369/W369)</f>
        <v>#VALUE!</v>
      </c>
      <c r="AA369" s="41" t="e">
        <f aca="false">(R369*U369*V369)/Z369</f>
        <v>#VALUE!</v>
      </c>
      <c r="AB369" s="40" t="n">
        <v>0.01887</v>
      </c>
      <c r="AC369" s="42" t="s">
        <v>50</v>
      </c>
      <c r="AD369" s="43" t="b">
        <f aca="false">AND(NOT(ISBLANK(D369)),NOT(ISBLANK(F369)),NOT(ISBLANK(H369)),NOT(ISBLANK(I369)),NOT(ISBLANK(O369)),NOT(ISBLANK(Q369)),Q369&gt;=0,O369&gt;=0,H369&gt;=0,I369&gt;=0,G369&gt;0)</f>
        <v>0</v>
      </c>
      <c r="AE369" s="42" t="s">
        <v>51</v>
      </c>
      <c r="AF369" s="44" t="str">
        <f aca="false">IF($AD369=0,"Review",IF($H$3="US",(($H369-$I369-0.066667*($G369))/($G369*$M369)-($L369*$Q369))*$P369,(($H369-$I369-0.066667*($G369))/($G369*$M369)-($L369/8.696*$Q369))*$P369*37))</f>
        <v>Review</v>
      </c>
      <c r="AG369" s="45" t="str">
        <f aca="false">IF($AD369=0,"Review",IF($H$3="US",AA369/AB369*0.105*37,AA369/AB369))</f>
        <v>Review</v>
      </c>
      <c r="AH369" s="46" t="str">
        <f aca="false">IF($AD369=0,"",IF($H$3="US",AG369/60/60,AG369/24/60/60))</f>
        <v/>
      </c>
      <c r="AI369" s="47" t="str">
        <f aca="false">IF($AD369=0,"",IF($H$3="US",AA369/AB369*37/24/60/60,AA369/AB369/24/60/60))</f>
        <v/>
      </c>
      <c r="AJ369" s="48" t="str">
        <f aca="false">IF(AD369=0,"",IF(AF369=0,"",S369/R369))</f>
        <v/>
      </c>
      <c r="AK369" s="49" t="str">
        <f aca="false">IF(AD369=1,5%,"")</f>
        <v/>
      </c>
      <c r="AL369" s="49" t="str">
        <f aca="false">IF(AD369=1,(100*1.4)/(H369-I369)/100,"")</f>
        <v/>
      </c>
      <c r="AM369" s="49" t="str">
        <f aca="false">IF(AD369=1,IF(G369&gt;0,IF($H$3="US",0.1/AF369,(0.1*37)/AF369),0.1),"")</f>
        <v/>
      </c>
      <c r="AN369" s="49" t="str">
        <f aca="false">IF(AD369=1,SQRT(AK369*AK369+AL369*AL369+AM369*AM369),"")</f>
        <v/>
      </c>
      <c r="AO369" s="55"/>
    </row>
    <row r="370" customFormat="false" ht="19.35" hidden="false" customHeight="false" outlineLevel="0" collapsed="false">
      <c r="A370" s="26"/>
      <c r="B370" s="26"/>
      <c r="C370" s="27"/>
      <c r="D370" s="28"/>
      <c r="E370" s="27"/>
      <c r="F370" s="28"/>
      <c r="G370" s="29" t="str">
        <f aca="false">IF(OR(ISBLANK(C370),ISBLANK(D370),ISBLANK(E370),ISBLANK(F370)),"",(E370+F370)-(C370+D370))</f>
        <v/>
      </c>
      <c r="H370" s="30"/>
      <c r="I370" s="31"/>
      <c r="J370" s="32" t="n">
        <f aca="false">IF(N370="SST",0.314473,IF(N370="SLT",0.031243,IF(N370="LST",0.124228,IF(N370="LLT",0.010189,IF(N370="LST-OO",0.074671,IF(N370="LLT-OO",0.011965,IF(N370="LMT-OO",0.013497,IF(N370="HST",7.2954,IF(N370="HLT",0.60795)))))))))</f>
        <v>0</v>
      </c>
      <c r="K370" s="32" t="n">
        <f aca="false">IF(N370="SST",0.260619,IF(N370="SLT",0.02188,IF(N370="LST",0.040676,IF(N370="LLT",0.003372,IF(N370="LST-OO",0.037557,IF(N370="LLT-OO",0.002079,IF(N370="LMT-OO",0.012499,IF(N370="HST",0.004293,IF(N370="HLT",0.0003578)))))))))</f>
        <v>0</v>
      </c>
      <c r="L370" s="29" t="n">
        <f aca="false">IF(N370="SST",0.087,IF(N370="SLT",0.087,IF(N370="LST",0.12,IF(N370="LLT",0.12,IF(N370="LST-OO",0.12,IF(N370="LLT-OO",0.12,IF(N370="LMT-OO",0.12,IF(N370="HST",0.07,IF(N370="HLT",0.07)))))))))</f>
        <v>0</v>
      </c>
      <c r="M370" s="33" t="str">
        <f aca="false">IF(ISBLANK(N370),"",IF(N370="HST",J370+K370*((I370+H370)/2),IF(N370="HLT",J370+K370*((I370+H370)/2),J370+K370*LN((I370+H370)/2))))</f>
        <v/>
      </c>
      <c r="N370" s="31"/>
      <c r="O370" s="31"/>
      <c r="P370" s="34" t="n">
        <f aca="false">IF($H$3="US",IF(LEFT(N370,1)="S",IF(O370&lt;=4000,1,IF(O370&gt;4000,0.79+(6*O370/100000))),IF(LEFT(N370,1)="L",IF(O370&lt;=200,1,IF(O370&gt;200,1.005+(4.5526*O370/100000))),IF(LEFT(N370,1)="H",1))),IF($H$3="SI",IF(LEFT(N370,1)="S",IF(O370&lt;=1219.51,1,IF(O370&gt;1219.51,0.79+(6*(O370*3.28)/100000))),IF(LEFT(N370,1)="L",IF(O370&lt;=60.98,1,IF(O370&gt;60.98,1.005+(4.5526*(O370*3.28)/100000))),IF(LEFT(N370,1)="H",1)))))</f>
        <v>0</v>
      </c>
      <c r="Q370" s="35"/>
      <c r="R370" s="36" t="str">
        <f aca="false">IF(AF370&lt;0,0,IF($AD370=0,"Review",IF($H$3="US",(($H370-$I370-0.066667*($G370))/($G370*$M370)-($L370*$Q370))*$P370,(($H370-$I370-0.066667*($G370))/($G370*$M370)-($L370/8.696*$Q370))*$P370*37)))</f>
        <v>Review</v>
      </c>
      <c r="S370" s="37" t="str">
        <f aca="false">IF(R370="Review","",IF(R370=0,"",(SQRT(SUMSQ((5),(100*1.4/(H370-I370)),(100*IF($E$3="US",0.1,0.1*37)/R370)))/100)*R370))</f>
        <v/>
      </c>
      <c r="T370" s="38" t="str">
        <f aca="false">IF(R370="Review","",IF(R370=0,"",S370/R370))</f>
        <v/>
      </c>
      <c r="U370" s="39" t="n">
        <v>0.1814</v>
      </c>
      <c r="V370" s="40" t="n">
        <v>0.00096</v>
      </c>
      <c r="W370" s="41" t="e">
        <f aca="false">U370*G370</f>
        <v>#VALUE!</v>
      </c>
      <c r="X370" s="41" t="e">
        <f aca="false">EXP(-W370)</f>
        <v>#VALUE!</v>
      </c>
      <c r="Y370" s="41" t="e">
        <f aca="false">1-X370</f>
        <v>#VALUE!</v>
      </c>
      <c r="Z370" s="41" t="e">
        <f aca="false">1-(Y370/W370)</f>
        <v>#VALUE!</v>
      </c>
      <c r="AA370" s="41" t="e">
        <f aca="false">(R370*U370*V370)/Z370</f>
        <v>#VALUE!</v>
      </c>
      <c r="AB370" s="40" t="n">
        <v>0.01887</v>
      </c>
      <c r="AC370" s="42" t="s">
        <v>50</v>
      </c>
      <c r="AD370" s="43" t="b">
        <f aca="false">AND(NOT(ISBLANK(D370)),NOT(ISBLANK(F370)),NOT(ISBLANK(H370)),NOT(ISBLANK(I370)),NOT(ISBLANK(O370)),NOT(ISBLANK(Q370)),Q370&gt;=0,O370&gt;=0,H370&gt;=0,I370&gt;=0,G370&gt;0)</f>
        <v>0</v>
      </c>
      <c r="AE370" s="42" t="s">
        <v>51</v>
      </c>
      <c r="AF370" s="44" t="str">
        <f aca="false">IF($AD370=0,"Review",IF($H$3="US",(($H370-$I370-0.066667*($G370))/($G370*$M370)-($L370*$Q370))*$P370,(($H370-$I370-0.066667*($G370))/($G370*$M370)-($L370/8.696*$Q370))*$P370*37))</f>
        <v>Review</v>
      </c>
      <c r="AG370" s="45" t="str">
        <f aca="false">IF($AD370=0,"Review",IF($H$3="US",AA370/AB370*0.105*37,AA370/AB370))</f>
        <v>Review</v>
      </c>
      <c r="AH370" s="46" t="str">
        <f aca="false">IF($AD370=0,"",IF($H$3="US",AG370/60/60,AG370/24/60/60))</f>
        <v/>
      </c>
      <c r="AI370" s="47" t="str">
        <f aca="false">IF($AD370=0,"",IF($H$3="US",AA370/AB370*37/24/60/60,AA370/AB370/24/60/60))</f>
        <v/>
      </c>
      <c r="AJ370" s="48" t="str">
        <f aca="false">IF(AD370=0,"",IF(AF370=0,"",S370/R370))</f>
        <v/>
      </c>
      <c r="AK370" s="49" t="str">
        <f aca="false">IF(AD370=1,5%,"")</f>
        <v/>
      </c>
      <c r="AL370" s="49" t="str">
        <f aca="false">IF(AD370=1,(100*1.4)/(H370-I370)/100,"")</f>
        <v/>
      </c>
      <c r="AM370" s="49" t="str">
        <f aca="false">IF(AD370=1,IF(G370&gt;0,IF($H$3="US",0.1/AF370,(0.1*37)/AF370),0.1),"")</f>
        <v/>
      </c>
      <c r="AN370" s="49" t="str">
        <f aca="false">IF(AD370=1,SQRT(AK370*AK370+AL370*AL370+AM370*AM370),"")</f>
        <v/>
      </c>
      <c r="AO370" s="55"/>
    </row>
    <row r="371" customFormat="false" ht="19.35" hidden="false" customHeight="false" outlineLevel="0" collapsed="false">
      <c r="A371" s="26"/>
      <c r="B371" s="26"/>
      <c r="C371" s="27"/>
      <c r="D371" s="28"/>
      <c r="E371" s="27"/>
      <c r="F371" s="28"/>
      <c r="G371" s="29" t="str">
        <f aca="false">IF(OR(ISBLANK(C371),ISBLANK(D371),ISBLANK(E371),ISBLANK(F371)),"",(E371+F371)-(C371+D371))</f>
        <v/>
      </c>
      <c r="H371" s="30"/>
      <c r="I371" s="31"/>
      <c r="J371" s="32" t="n">
        <f aca="false">IF(N371="SST",0.314473,IF(N371="SLT",0.031243,IF(N371="LST",0.124228,IF(N371="LLT",0.010189,IF(N371="LST-OO",0.074671,IF(N371="LLT-OO",0.011965,IF(N371="LMT-OO",0.013497,IF(N371="HST",7.2954,IF(N371="HLT",0.60795)))))))))</f>
        <v>0</v>
      </c>
      <c r="K371" s="32" t="n">
        <f aca="false">IF(N371="SST",0.260619,IF(N371="SLT",0.02188,IF(N371="LST",0.040676,IF(N371="LLT",0.003372,IF(N371="LST-OO",0.037557,IF(N371="LLT-OO",0.002079,IF(N371="LMT-OO",0.012499,IF(N371="HST",0.004293,IF(N371="HLT",0.0003578)))))))))</f>
        <v>0</v>
      </c>
      <c r="L371" s="29" t="n">
        <f aca="false">IF(N371="SST",0.087,IF(N371="SLT",0.087,IF(N371="LST",0.12,IF(N371="LLT",0.12,IF(N371="LST-OO",0.12,IF(N371="LLT-OO",0.12,IF(N371="LMT-OO",0.12,IF(N371="HST",0.07,IF(N371="HLT",0.07)))))))))</f>
        <v>0</v>
      </c>
      <c r="M371" s="33" t="str">
        <f aca="false">IF(ISBLANK(N371),"",IF(N371="HST",J371+K371*((I371+H371)/2),IF(N371="HLT",J371+K371*((I371+H371)/2),J371+K371*LN((I371+H371)/2))))</f>
        <v/>
      </c>
      <c r="N371" s="31"/>
      <c r="O371" s="31"/>
      <c r="P371" s="34" t="n">
        <f aca="false">IF($H$3="US",IF(LEFT(N371,1)="S",IF(O371&lt;=4000,1,IF(O371&gt;4000,0.79+(6*O371/100000))),IF(LEFT(N371,1)="L",IF(O371&lt;=200,1,IF(O371&gt;200,1.005+(4.5526*O371/100000))),IF(LEFT(N371,1)="H",1))),IF($H$3="SI",IF(LEFT(N371,1)="S",IF(O371&lt;=1219.51,1,IF(O371&gt;1219.51,0.79+(6*(O371*3.28)/100000))),IF(LEFT(N371,1)="L",IF(O371&lt;=60.98,1,IF(O371&gt;60.98,1.005+(4.5526*(O371*3.28)/100000))),IF(LEFT(N371,1)="H",1)))))</f>
        <v>0</v>
      </c>
      <c r="Q371" s="35"/>
      <c r="R371" s="36" t="str">
        <f aca="false">IF(AF371&lt;0,0,IF($AD371=0,"Review",IF($H$3="US",(($H371-$I371-0.066667*($G371))/($G371*$M371)-($L371*$Q371))*$P371,(($H371-$I371-0.066667*($G371))/($G371*$M371)-($L371/8.696*$Q371))*$P371*37)))</f>
        <v>Review</v>
      </c>
      <c r="S371" s="37" t="str">
        <f aca="false">IF(R371="Review","",IF(R371=0,"",(SQRT(SUMSQ((5),(100*1.4/(H371-I371)),(100*IF($E$3="US",0.1,0.1*37)/R371)))/100)*R371))</f>
        <v/>
      </c>
      <c r="T371" s="38" t="str">
        <f aca="false">IF(R371="Review","",IF(R371=0,"",S371/R371))</f>
        <v/>
      </c>
      <c r="U371" s="39" t="n">
        <v>0.1814</v>
      </c>
      <c r="V371" s="40" t="n">
        <v>0.00096</v>
      </c>
      <c r="W371" s="41" t="e">
        <f aca="false">U371*G371</f>
        <v>#VALUE!</v>
      </c>
      <c r="X371" s="41" t="e">
        <f aca="false">EXP(-W371)</f>
        <v>#VALUE!</v>
      </c>
      <c r="Y371" s="41" t="e">
        <f aca="false">1-X371</f>
        <v>#VALUE!</v>
      </c>
      <c r="Z371" s="41" t="e">
        <f aca="false">1-(Y371/W371)</f>
        <v>#VALUE!</v>
      </c>
      <c r="AA371" s="41" t="e">
        <f aca="false">(R371*U371*V371)/Z371</f>
        <v>#VALUE!</v>
      </c>
      <c r="AB371" s="40" t="n">
        <v>0.01887</v>
      </c>
      <c r="AC371" s="42" t="s">
        <v>50</v>
      </c>
      <c r="AD371" s="43" t="b">
        <f aca="false">AND(NOT(ISBLANK(D371)),NOT(ISBLANK(F371)),NOT(ISBLANK(H371)),NOT(ISBLANK(I371)),NOT(ISBLANK(O371)),NOT(ISBLANK(Q371)),Q371&gt;=0,O371&gt;=0,H371&gt;=0,I371&gt;=0,G371&gt;0)</f>
        <v>0</v>
      </c>
      <c r="AE371" s="42" t="s">
        <v>51</v>
      </c>
      <c r="AF371" s="44" t="str">
        <f aca="false">IF($AD371=0,"Review",IF($H$3="US",(($H371-$I371-0.066667*($G371))/($G371*$M371)-($L371*$Q371))*$P371,(($H371-$I371-0.066667*($G371))/($G371*$M371)-($L371/8.696*$Q371))*$P371*37))</f>
        <v>Review</v>
      </c>
      <c r="AG371" s="45" t="str">
        <f aca="false">IF($AD371=0,"Review",IF($H$3="US",AA371/AB371*0.105*37,AA371/AB371))</f>
        <v>Review</v>
      </c>
      <c r="AH371" s="46" t="str">
        <f aca="false">IF($AD371=0,"",IF($H$3="US",AG371/60/60,AG371/24/60/60))</f>
        <v/>
      </c>
      <c r="AI371" s="47" t="str">
        <f aca="false">IF($AD371=0,"",IF($H$3="US",AA371/AB371*37/24/60/60,AA371/AB371/24/60/60))</f>
        <v/>
      </c>
      <c r="AJ371" s="48" t="str">
        <f aca="false">IF(AD371=0,"",IF(AF371=0,"",S371/R371))</f>
        <v/>
      </c>
      <c r="AK371" s="49" t="str">
        <f aca="false">IF(AD371=1,5%,"")</f>
        <v/>
      </c>
      <c r="AL371" s="49" t="str">
        <f aca="false">IF(AD371=1,(100*1.4)/(H371-I371)/100,"")</f>
        <v/>
      </c>
      <c r="AM371" s="49" t="str">
        <f aca="false">IF(AD371=1,IF(G371&gt;0,IF($H$3="US",0.1/AF371,(0.1*37)/AF371),0.1),"")</f>
        <v/>
      </c>
      <c r="AN371" s="49" t="str">
        <f aca="false">IF(AD371=1,SQRT(AK371*AK371+AL371*AL371+AM371*AM371),"")</f>
        <v/>
      </c>
      <c r="AO371" s="55"/>
    </row>
    <row r="372" customFormat="false" ht="19.35" hidden="false" customHeight="false" outlineLevel="0" collapsed="false">
      <c r="A372" s="26"/>
      <c r="B372" s="26"/>
      <c r="C372" s="27"/>
      <c r="D372" s="28"/>
      <c r="E372" s="27"/>
      <c r="F372" s="28"/>
      <c r="G372" s="29" t="str">
        <f aca="false">IF(OR(ISBLANK(C372),ISBLANK(D372),ISBLANK(E372),ISBLANK(F372)),"",(E372+F372)-(C372+D372))</f>
        <v/>
      </c>
      <c r="H372" s="30"/>
      <c r="I372" s="31"/>
      <c r="J372" s="32" t="n">
        <f aca="false">IF(N372="SST",0.314473,IF(N372="SLT",0.031243,IF(N372="LST",0.124228,IF(N372="LLT",0.010189,IF(N372="LST-OO",0.074671,IF(N372="LLT-OO",0.011965,IF(N372="LMT-OO",0.013497,IF(N372="HST",7.2954,IF(N372="HLT",0.60795)))))))))</f>
        <v>0</v>
      </c>
      <c r="K372" s="32" t="n">
        <f aca="false">IF(N372="SST",0.260619,IF(N372="SLT",0.02188,IF(N372="LST",0.040676,IF(N372="LLT",0.003372,IF(N372="LST-OO",0.037557,IF(N372="LLT-OO",0.002079,IF(N372="LMT-OO",0.012499,IF(N372="HST",0.004293,IF(N372="HLT",0.0003578)))))))))</f>
        <v>0</v>
      </c>
      <c r="L372" s="29" t="n">
        <f aca="false">IF(N372="SST",0.087,IF(N372="SLT",0.087,IF(N372="LST",0.12,IF(N372="LLT",0.12,IF(N372="LST-OO",0.12,IF(N372="LLT-OO",0.12,IF(N372="LMT-OO",0.12,IF(N372="HST",0.07,IF(N372="HLT",0.07)))))))))</f>
        <v>0</v>
      </c>
      <c r="M372" s="33" t="str">
        <f aca="false">IF(ISBLANK(N372),"",IF(N372="HST",J372+K372*((I372+H372)/2),IF(N372="HLT",J372+K372*((I372+H372)/2),J372+K372*LN((I372+H372)/2))))</f>
        <v/>
      </c>
      <c r="N372" s="31"/>
      <c r="O372" s="31"/>
      <c r="P372" s="34" t="n">
        <f aca="false">IF($H$3="US",IF(LEFT(N372,1)="S",IF(O372&lt;=4000,1,IF(O372&gt;4000,0.79+(6*O372/100000))),IF(LEFT(N372,1)="L",IF(O372&lt;=200,1,IF(O372&gt;200,1.005+(4.5526*O372/100000))),IF(LEFT(N372,1)="H",1))),IF($H$3="SI",IF(LEFT(N372,1)="S",IF(O372&lt;=1219.51,1,IF(O372&gt;1219.51,0.79+(6*(O372*3.28)/100000))),IF(LEFT(N372,1)="L",IF(O372&lt;=60.98,1,IF(O372&gt;60.98,1.005+(4.5526*(O372*3.28)/100000))),IF(LEFT(N372,1)="H",1)))))</f>
        <v>0</v>
      </c>
      <c r="Q372" s="35"/>
      <c r="R372" s="36" t="str">
        <f aca="false">IF(AF372&lt;0,0,IF($AD372=0,"Review",IF($H$3="US",(($H372-$I372-0.066667*($G372))/($G372*$M372)-($L372*$Q372))*$P372,(($H372-$I372-0.066667*($G372))/($G372*$M372)-($L372/8.696*$Q372))*$P372*37)))</f>
        <v>Review</v>
      </c>
      <c r="S372" s="37" t="str">
        <f aca="false">IF(R372="Review","",IF(R372=0,"",(SQRT(SUMSQ((5),(100*1.4/(H372-I372)),(100*IF($E$3="US",0.1,0.1*37)/R372)))/100)*R372))</f>
        <v/>
      </c>
      <c r="T372" s="38" t="str">
        <f aca="false">IF(R372="Review","",IF(R372=0,"",S372/R372))</f>
        <v/>
      </c>
      <c r="U372" s="39" t="n">
        <v>0.1814</v>
      </c>
      <c r="V372" s="40" t="n">
        <v>0.00096</v>
      </c>
      <c r="W372" s="41" t="e">
        <f aca="false">U372*G372</f>
        <v>#VALUE!</v>
      </c>
      <c r="X372" s="41" t="e">
        <f aca="false">EXP(-W372)</f>
        <v>#VALUE!</v>
      </c>
      <c r="Y372" s="41" t="e">
        <f aca="false">1-X372</f>
        <v>#VALUE!</v>
      </c>
      <c r="Z372" s="41" t="e">
        <f aca="false">1-(Y372/W372)</f>
        <v>#VALUE!</v>
      </c>
      <c r="AA372" s="41" t="e">
        <f aca="false">(R372*U372*V372)/Z372</f>
        <v>#VALUE!</v>
      </c>
      <c r="AB372" s="40" t="n">
        <v>0.01887</v>
      </c>
      <c r="AC372" s="42" t="s">
        <v>50</v>
      </c>
      <c r="AD372" s="43" t="b">
        <f aca="false">AND(NOT(ISBLANK(D372)),NOT(ISBLANK(F372)),NOT(ISBLANK(H372)),NOT(ISBLANK(I372)),NOT(ISBLANK(O372)),NOT(ISBLANK(Q372)),Q372&gt;=0,O372&gt;=0,H372&gt;=0,I372&gt;=0,G372&gt;0)</f>
        <v>0</v>
      </c>
      <c r="AE372" s="42" t="s">
        <v>51</v>
      </c>
      <c r="AF372" s="44" t="str">
        <f aca="false">IF($AD372=0,"Review",IF($H$3="US",(($H372-$I372-0.066667*($G372))/($G372*$M372)-($L372*$Q372))*$P372,(($H372-$I372-0.066667*($G372))/($G372*$M372)-($L372/8.696*$Q372))*$P372*37))</f>
        <v>Review</v>
      </c>
      <c r="AG372" s="45" t="str">
        <f aca="false">IF($AD372=0,"Review",IF($H$3="US",AA372/AB372*0.105*37,AA372/AB372))</f>
        <v>Review</v>
      </c>
      <c r="AH372" s="46" t="str">
        <f aca="false">IF($AD372=0,"",IF($H$3="US",AG372/60/60,AG372/24/60/60))</f>
        <v/>
      </c>
      <c r="AI372" s="47" t="str">
        <f aca="false">IF($AD372=0,"",IF($H$3="US",AA372/AB372*37/24/60/60,AA372/AB372/24/60/60))</f>
        <v/>
      </c>
      <c r="AJ372" s="48" t="str">
        <f aca="false">IF(AD372=0,"",IF(AF372=0,"",S372/R372))</f>
        <v/>
      </c>
      <c r="AK372" s="49" t="str">
        <f aca="false">IF(AD372=1,5%,"")</f>
        <v/>
      </c>
      <c r="AL372" s="49" t="str">
        <f aca="false">IF(AD372=1,(100*1.4)/(H372-I372)/100,"")</f>
        <v/>
      </c>
      <c r="AM372" s="49" t="str">
        <f aca="false">IF(AD372=1,IF(G372&gt;0,IF($H$3="US",0.1/AF372,(0.1*37)/AF372),0.1),"")</f>
        <v/>
      </c>
      <c r="AN372" s="49" t="str">
        <f aca="false">IF(AD372=1,SQRT(AK372*AK372+AL372*AL372+AM372*AM372),"")</f>
        <v/>
      </c>
      <c r="AO372" s="55"/>
    </row>
    <row r="373" customFormat="false" ht="19.35" hidden="false" customHeight="false" outlineLevel="0" collapsed="false">
      <c r="A373" s="26"/>
      <c r="B373" s="26"/>
      <c r="C373" s="27"/>
      <c r="D373" s="28"/>
      <c r="E373" s="27"/>
      <c r="F373" s="28"/>
      <c r="G373" s="29" t="str">
        <f aca="false">IF(OR(ISBLANK(C373),ISBLANK(D373),ISBLANK(E373),ISBLANK(F373)),"",(E373+F373)-(C373+D373))</f>
        <v/>
      </c>
      <c r="H373" s="30"/>
      <c r="I373" s="31"/>
      <c r="J373" s="32" t="n">
        <f aca="false">IF(N373="SST",0.314473,IF(N373="SLT",0.031243,IF(N373="LST",0.124228,IF(N373="LLT",0.010189,IF(N373="LST-OO",0.074671,IF(N373="LLT-OO",0.011965,IF(N373="LMT-OO",0.013497,IF(N373="HST",7.2954,IF(N373="HLT",0.60795)))))))))</f>
        <v>0</v>
      </c>
      <c r="K373" s="32" t="n">
        <f aca="false">IF(N373="SST",0.260619,IF(N373="SLT",0.02188,IF(N373="LST",0.040676,IF(N373="LLT",0.003372,IF(N373="LST-OO",0.037557,IF(N373="LLT-OO",0.002079,IF(N373="LMT-OO",0.012499,IF(N373="HST",0.004293,IF(N373="HLT",0.0003578)))))))))</f>
        <v>0</v>
      </c>
      <c r="L373" s="29" t="n">
        <f aca="false">IF(N373="SST",0.087,IF(N373="SLT",0.087,IF(N373="LST",0.12,IF(N373="LLT",0.12,IF(N373="LST-OO",0.12,IF(N373="LLT-OO",0.12,IF(N373="LMT-OO",0.12,IF(N373="HST",0.07,IF(N373="HLT",0.07)))))))))</f>
        <v>0</v>
      </c>
      <c r="M373" s="33" t="str">
        <f aca="false">IF(ISBLANK(N373),"",IF(N373="HST",J373+K373*((I373+H373)/2),IF(N373="HLT",J373+K373*((I373+H373)/2),J373+K373*LN((I373+H373)/2))))</f>
        <v/>
      </c>
      <c r="N373" s="31"/>
      <c r="O373" s="31"/>
      <c r="P373" s="34" t="n">
        <f aca="false">IF($H$3="US",IF(LEFT(N373,1)="S",IF(O373&lt;=4000,1,IF(O373&gt;4000,0.79+(6*O373/100000))),IF(LEFT(N373,1)="L",IF(O373&lt;=200,1,IF(O373&gt;200,1.005+(4.5526*O373/100000))),IF(LEFT(N373,1)="H",1))),IF($H$3="SI",IF(LEFT(N373,1)="S",IF(O373&lt;=1219.51,1,IF(O373&gt;1219.51,0.79+(6*(O373*3.28)/100000))),IF(LEFT(N373,1)="L",IF(O373&lt;=60.98,1,IF(O373&gt;60.98,1.005+(4.5526*(O373*3.28)/100000))),IF(LEFT(N373,1)="H",1)))))</f>
        <v>0</v>
      </c>
      <c r="Q373" s="35"/>
      <c r="R373" s="36" t="str">
        <f aca="false">IF(AF373&lt;0,0,IF($AD373=0,"Review",IF($H$3="US",(($H373-$I373-0.066667*($G373))/($G373*$M373)-($L373*$Q373))*$P373,(($H373-$I373-0.066667*($G373))/($G373*$M373)-($L373/8.696*$Q373))*$P373*37)))</f>
        <v>Review</v>
      </c>
      <c r="S373" s="37" t="str">
        <f aca="false">IF(R373="Review","",IF(R373=0,"",(SQRT(SUMSQ((5),(100*1.4/(H373-I373)),(100*IF($E$3="US",0.1,0.1*37)/R373)))/100)*R373))</f>
        <v/>
      </c>
      <c r="T373" s="38" t="str">
        <f aca="false">IF(R373="Review","",IF(R373=0,"",S373/R373))</f>
        <v/>
      </c>
      <c r="U373" s="39" t="n">
        <v>0.1814</v>
      </c>
      <c r="V373" s="40" t="n">
        <v>0.00096</v>
      </c>
      <c r="W373" s="41" t="e">
        <f aca="false">U373*G373</f>
        <v>#VALUE!</v>
      </c>
      <c r="X373" s="41" t="e">
        <f aca="false">EXP(-W373)</f>
        <v>#VALUE!</v>
      </c>
      <c r="Y373" s="41" t="e">
        <f aca="false">1-X373</f>
        <v>#VALUE!</v>
      </c>
      <c r="Z373" s="41" t="e">
        <f aca="false">1-(Y373/W373)</f>
        <v>#VALUE!</v>
      </c>
      <c r="AA373" s="41" t="e">
        <f aca="false">(R373*U373*V373)/Z373</f>
        <v>#VALUE!</v>
      </c>
      <c r="AB373" s="40" t="n">
        <v>0.01887</v>
      </c>
      <c r="AC373" s="42" t="s">
        <v>50</v>
      </c>
      <c r="AD373" s="43" t="b">
        <f aca="false">AND(NOT(ISBLANK(D373)),NOT(ISBLANK(F373)),NOT(ISBLANK(H373)),NOT(ISBLANK(I373)),NOT(ISBLANK(O373)),NOT(ISBLANK(Q373)),Q373&gt;=0,O373&gt;=0,H373&gt;=0,I373&gt;=0,G373&gt;0)</f>
        <v>0</v>
      </c>
      <c r="AE373" s="42" t="s">
        <v>51</v>
      </c>
      <c r="AF373" s="44" t="str">
        <f aca="false">IF($AD373=0,"Review",IF($H$3="US",(($H373-$I373-0.066667*($G373))/($G373*$M373)-($L373*$Q373))*$P373,(($H373-$I373-0.066667*($G373))/($G373*$M373)-($L373/8.696*$Q373))*$P373*37))</f>
        <v>Review</v>
      </c>
      <c r="AG373" s="45" t="str">
        <f aca="false">IF($AD373=0,"Review",IF($H$3="US",AA373/AB373*0.105*37,AA373/AB373))</f>
        <v>Review</v>
      </c>
      <c r="AH373" s="46" t="str">
        <f aca="false">IF($AD373=0,"",IF($H$3="US",AG373/60/60,AG373/24/60/60))</f>
        <v/>
      </c>
      <c r="AI373" s="47" t="str">
        <f aca="false">IF($AD373=0,"",IF($H$3="US",AA373/AB373*37/24/60/60,AA373/AB373/24/60/60))</f>
        <v/>
      </c>
      <c r="AJ373" s="48" t="str">
        <f aca="false">IF(AD373=0,"",IF(AF373=0,"",S373/R373))</f>
        <v/>
      </c>
      <c r="AK373" s="49" t="str">
        <f aca="false">IF(AD373=1,5%,"")</f>
        <v/>
      </c>
      <c r="AL373" s="49" t="str">
        <f aca="false">IF(AD373=1,(100*1.4)/(H373-I373)/100,"")</f>
        <v/>
      </c>
      <c r="AM373" s="49" t="str">
        <f aca="false">IF(AD373=1,IF(G373&gt;0,IF($H$3="US",0.1/AF373,(0.1*37)/AF373),0.1),"")</f>
        <v/>
      </c>
      <c r="AN373" s="49" t="str">
        <f aca="false">IF(AD373=1,SQRT(AK373*AK373+AL373*AL373+AM373*AM373),"")</f>
        <v/>
      </c>
      <c r="AO373" s="55"/>
    </row>
    <row r="374" customFormat="false" ht="19.35" hidden="false" customHeight="false" outlineLevel="0" collapsed="false">
      <c r="A374" s="26"/>
      <c r="B374" s="26"/>
      <c r="C374" s="27"/>
      <c r="D374" s="28"/>
      <c r="E374" s="27"/>
      <c r="F374" s="28"/>
      <c r="G374" s="29" t="str">
        <f aca="false">IF(OR(ISBLANK(C374),ISBLANK(D374),ISBLANK(E374),ISBLANK(F374)),"",(E374+F374)-(C374+D374))</f>
        <v/>
      </c>
      <c r="H374" s="30"/>
      <c r="I374" s="31"/>
      <c r="J374" s="32" t="n">
        <f aca="false">IF(N374="SST",0.314473,IF(N374="SLT",0.031243,IF(N374="LST",0.124228,IF(N374="LLT",0.010189,IF(N374="LST-OO",0.074671,IF(N374="LLT-OO",0.011965,IF(N374="LMT-OO",0.013497,IF(N374="HST",7.2954,IF(N374="HLT",0.60795)))))))))</f>
        <v>0</v>
      </c>
      <c r="K374" s="32" t="n">
        <f aca="false">IF(N374="SST",0.260619,IF(N374="SLT",0.02188,IF(N374="LST",0.040676,IF(N374="LLT",0.003372,IF(N374="LST-OO",0.037557,IF(N374="LLT-OO",0.002079,IF(N374="LMT-OO",0.012499,IF(N374="HST",0.004293,IF(N374="HLT",0.0003578)))))))))</f>
        <v>0</v>
      </c>
      <c r="L374" s="29" t="n">
        <f aca="false">IF(N374="SST",0.087,IF(N374="SLT",0.087,IF(N374="LST",0.12,IF(N374="LLT",0.12,IF(N374="LST-OO",0.12,IF(N374="LLT-OO",0.12,IF(N374="LMT-OO",0.12,IF(N374="HST",0.07,IF(N374="HLT",0.07)))))))))</f>
        <v>0</v>
      </c>
      <c r="M374" s="33" t="str">
        <f aca="false">IF(ISBLANK(N374),"",IF(N374="HST",J374+K374*((I374+H374)/2),IF(N374="HLT",J374+K374*((I374+H374)/2),J374+K374*LN((I374+H374)/2))))</f>
        <v/>
      </c>
      <c r="N374" s="31"/>
      <c r="O374" s="31"/>
      <c r="P374" s="34" t="n">
        <f aca="false">IF($H$3="US",IF(LEFT(N374,1)="S",IF(O374&lt;=4000,1,IF(O374&gt;4000,0.79+(6*O374/100000))),IF(LEFT(N374,1)="L",IF(O374&lt;=200,1,IF(O374&gt;200,1.005+(4.5526*O374/100000))),IF(LEFT(N374,1)="H",1))),IF($H$3="SI",IF(LEFT(N374,1)="S",IF(O374&lt;=1219.51,1,IF(O374&gt;1219.51,0.79+(6*(O374*3.28)/100000))),IF(LEFT(N374,1)="L",IF(O374&lt;=60.98,1,IF(O374&gt;60.98,1.005+(4.5526*(O374*3.28)/100000))),IF(LEFT(N374,1)="H",1)))))</f>
        <v>0</v>
      </c>
      <c r="Q374" s="35"/>
      <c r="R374" s="36" t="str">
        <f aca="false">IF(AF374&lt;0,0,IF($AD374=0,"Review",IF($H$3="US",(($H374-$I374-0.066667*($G374))/($G374*$M374)-($L374*$Q374))*$P374,(($H374-$I374-0.066667*($G374))/($G374*$M374)-($L374/8.696*$Q374))*$P374*37)))</f>
        <v>Review</v>
      </c>
      <c r="S374" s="37" t="str">
        <f aca="false">IF(R374="Review","",IF(R374=0,"",(SQRT(SUMSQ((5),(100*1.4/(H374-I374)),(100*IF($E$3="US",0.1,0.1*37)/R374)))/100)*R374))</f>
        <v/>
      </c>
      <c r="T374" s="38" t="str">
        <f aca="false">IF(R374="Review","",IF(R374=0,"",S374/R374))</f>
        <v/>
      </c>
      <c r="U374" s="39" t="n">
        <v>0.1814</v>
      </c>
      <c r="V374" s="40" t="n">
        <v>0.00096</v>
      </c>
      <c r="W374" s="41" t="e">
        <f aca="false">U374*G374</f>
        <v>#VALUE!</v>
      </c>
      <c r="X374" s="41" t="e">
        <f aca="false">EXP(-W374)</f>
        <v>#VALUE!</v>
      </c>
      <c r="Y374" s="41" t="e">
        <f aca="false">1-X374</f>
        <v>#VALUE!</v>
      </c>
      <c r="Z374" s="41" t="e">
        <f aca="false">1-(Y374/W374)</f>
        <v>#VALUE!</v>
      </c>
      <c r="AA374" s="41" t="e">
        <f aca="false">(R374*U374*V374)/Z374</f>
        <v>#VALUE!</v>
      </c>
      <c r="AB374" s="40" t="n">
        <v>0.01887</v>
      </c>
      <c r="AC374" s="42" t="s">
        <v>50</v>
      </c>
      <c r="AD374" s="43" t="b">
        <f aca="false">AND(NOT(ISBLANK(D374)),NOT(ISBLANK(F374)),NOT(ISBLANK(H374)),NOT(ISBLANK(I374)),NOT(ISBLANK(O374)),NOT(ISBLANK(Q374)),Q374&gt;=0,O374&gt;=0,H374&gt;=0,I374&gt;=0,G374&gt;0)</f>
        <v>0</v>
      </c>
      <c r="AE374" s="42" t="s">
        <v>51</v>
      </c>
      <c r="AF374" s="44" t="str">
        <f aca="false">IF($AD374=0,"Review",IF($H$3="US",(($H374-$I374-0.066667*($G374))/($G374*$M374)-($L374*$Q374))*$P374,(($H374-$I374-0.066667*($G374))/($G374*$M374)-($L374/8.696*$Q374))*$P374*37))</f>
        <v>Review</v>
      </c>
      <c r="AG374" s="45" t="str">
        <f aca="false">IF($AD374=0,"Review",IF($H$3="US",AA374/AB374*0.105*37,AA374/AB374))</f>
        <v>Review</v>
      </c>
      <c r="AH374" s="46" t="str">
        <f aca="false">IF($AD374=0,"",IF($H$3="US",AG374/60/60,AG374/24/60/60))</f>
        <v/>
      </c>
      <c r="AI374" s="47" t="str">
        <f aca="false">IF($AD374=0,"",IF($H$3="US",AA374/AB374*37/24/60/60,AA374/AB374/24/60/60))</f>
        <v/>
      </c>
      <c r="AJ374" s="48" t="str">
        <f aca="false">IF(AD374=0,"",IF(AF374=0,"",S374/R374))</f>
        <v/>
      </c>
      <c r="AK374" s="49" t="str">
        <f aca="false">IF(AD374=1,5%,"")</f>
        <v/>
      </c>
      <c r="AL374" s="49" t="str">
        <f aca="false">IF(AD374=1,(100*1.4)/(H374-I374)/100,"")</f>
        <v/>
      </c>
      <c r="AM374" s="49" t="str">
        <f aca="false">IF(AD374=1,IF(G374&gt;0,IF($H$3="US",0.1/AF374,(0.1*37)/AF374),0.1),"")</f>
        <v/>
      </c>
      <c r="AN374" s="49" t="str">
        <f aca="false">IF(AD374=1,SQRT(AK374*AK374+AL374*AL374+AM374*AM374),"")</f>
        <v/>
      </c>
      <c r="AO374" s="55"/>
    </row>
    <row r="375" customFormat="false" ht="19.35" hidden="false" customHeight="false" outlineLevel="0" collapsed="false">
      <c r="A375" s="26"/>
      <c r="B375" s="26"/>
      <c r="C375" s="27"/>
      <c r="D375" s="28"/>
      <c r="E375" s="27"/>
      <c r="F375" s="28"/>
      <c r="G375" s="29" t="str">
        <f aca="false">IF(OR(ISBLANK(C375),ISBLANK(D375),ISBLANK(E375),ISBLANK(F375)),"",(E375+F375)-(C375+D375))</f>
        <v/>
      </c>
      <c r="H375" s="30"/>
      <c r="I375" s="31"/>
      <c r="J375" s="32" t="n">
        <f aca="false">IF(N375="SST",0.314473,IF(N375="SLT",0.031243,IF(N375="LST",0.124228,IF(N375="LLT",0.010189,IF(N375="LST-OO",0.074671,IF(N375="LLT-OO",0.011965,IF(N375="LMT-OO",0.013497,IF(N375="HST",7.2954,IF(N375="HLT",0.60795)))))))))</f>
        <v>0</v>
      </c>
      <c r="K375" s="32" t="n">
        <f aca="false">IF(N375="SST",0.260619,IF(N375="SLT",0.02188,IF(N375="LST",0.040676,IF(N375="LLT",0.003372,IF(N375="LST-OO",0.037557,IF(N375="LLT-OO",0.002079,IF(N375="LMT-OO",0.012499,IF(N375="HST",0.004293,IF(N375="HLT",0.0003578)))))))))</f>
        <v>0</v>
      </c>
      <c r="L375" s="29" t="n">
        <f aca="false">IF(N375="SST",0.087,IF(N375="SLT",0.087,IF(N375="LST",0.12,IF(N375="LLT",0.12,IF(N375="LST-OO",0.12,IF(N375="LLT-OO",0.12,IF(N375="LMT-OO",0.12,IF(N375="HST",0.07,IF(N375="HLT",0.07)))))))))</f>
        <v>0</v>
      </c>
      <c r="M375" s="33" t="str">
        <f aca="false">IF(ISBLANK(N375),"",IF(N375="HST",J375+K375*((I375+H375)/2),IF(N375="HLT",J375+K375*((I375+H375)/2),J375+K375*LN((I375+H375)/2))))</f>
        <v/>
      </c>
      <c r="N375" s="31"/>
      <c r="O375" s="31"/>
      <c r="P375" s="34" t="n">
        <f aca="false">IF($H$3="US",IF(LEFT(N375,1)="S",IF(O375&lt;=4000,1,IF(O375&gt;4000,0.79+(6*O375/100000))),IF(LEFT(N375,1)="L",IF(O375&lt;=200,1,IF(O375&gt;200,1.005+(4.5526*O375/100000))),IF(LEFT(N375,1)="H",1))),IF($H$3="SI",IF(LEFT(N375,1)="S",IF(O375&lt;=1219.51,1,IF(O375&gt;1219.51,0.79+(6*(O375*3.28)/100000))),IF(LEFT(N375,1)="L",IF(O375&lt;=60.98,1,IF(O375&gt;60.98,1.005+(4.5526*(O375*3.28)/100000))),IF(LEFT(N375,1)="H",1)))))</f>
        <v>0</v>
      </c>
      <c r="Q375" s="35"/>
      <c r="R375" s="36" t="str">
        <f aca="false">IF(AF375&lt;0,0,IF($AD375=0,"Review",IF($H$3="US",(($H375-$I375-0.066667*($G375))/($G375*$M375)-($L375*$Q375))*$P375,(($H375-$I375-0.066667*($G375))/($G375*$M375)-($L375/8.696*$Q375))*$P375*37)))</f>
        <v>Review</v>
      </c>
      <c r="S375" s="37" t="str">
        <f aca="false">IF(R375="Review","",IF(R375=0,"",(SQRT(SUMSQ((5),(100*1.4/(H375-I375)),(100*IF($E$3="US",0.1,0.1*37)/R375)))/100)*R375))</f>
        <v/>
      </c>
      <c r="T375" s="38" t="str">
        <f aca="false">IF(R375="Review","",IF(R375=0,"",S375/R375))</f>
        <v/>
      </c>
      <c r="U375" s="39" t="n">
        <v>0.1814</v>
      </c>
      <c r="V375" s="40" t="n">
        <v>0.00096</v>
      </c>
      <c r="W375" s="41" t="e">
        <f aca="false">U375*G375</f>
        <v>#VALUE!</v>
      </c>
      <c r="X375" s="41" t="e">
        <f aca="false">EXP(-W375)</f>
        <v>#VALUE!</v>
      </c>
      <c r="Y375" s="41" t="e">
        <f aca="false">1-X375</f>
        <v>#VALUE!</v>
      </c>
      <c r="Z375" s="41" t="e">
        <f aca="false">1-(Y375/W375)</f>
        <v>#VALUE!</v>
      </c>
      <c r="AA375" s="41" t="e">
        <f aca="false">(R375*U375*V375)/Z375</f>
        <v>#VALUE!</v>
      </c>
      <c r="AB375" s="40" t="n">
        <v>0.01887</v>
      </c>
      <c r="AC375" s="42" t="s">
        <v>50</v>
      </c>
      <c r="AD375" s="43" t="b">
        <f aca="false">AND(NOT(ISBLANK(D375)),NOT(ISBLANK(F375)),NOT(ISBLANK(H375)),NOT(ISBLANK(I375)),NOT(ISBLANK(O375)),NOT(ISBLANK(Q375)),Q375&gt;=0,O375&gt;=0,H375&gt;=0,I375&gt;=0,G375&gt;0)</f>
        <v>0</v>
      </c>
      <c r="AE375" s="42" t="s">
        <v>51</v>
      </c>
      <c r="AF375" s="44" t="str">
        <f aca="false">IF($AD375=0,"Review",IF($H$3="US",(($H375-$I375-0.066667*($G375))/($G375*$M375)-($L375*$Q375))*$P375,(($H375-$I375-0.066667*($G375))/($G375*$M375)-($L375/8.696*$Q375))*$P375*37))</f>
        <v>Review</v>
      </c>
      <c r="AG375" s="45" t="str">
        <f aca="false">IF($AD375=0,"Review",IF($H$3="US",AA375/AB375*0.105*37,AA375/AB375))</f>
        <v>Review</v>
      </c>
      <c r="AH375" s="46" t="str">
        <f aca="false">IF($AD375=0,"",IF($H$3="US",AG375/60/60,AG375/24/60/60))</f>
        <v/>
      </c>
      <c r="AI375" s="47" t="str">
        <f aca="false">IF($AD375=0,"",IF($H$3="US",AA375/AB375*37/24/60/60,AA375/AB375/24/60/60))</f>
        <v/>
      </c>
      <c r="AJ375" s="48" t="str">
        <f aca="false">IF(AD375=0,"",IF(AF375=0,"",S375/R375))</f>
        <v/>
      </c>
      <c r="AK375" s="49" t="str">
        <f aca="false">IF(AD375=1,5%,"")</f>
        <v/>
      </c>
      <c r="AL375" s="49" t="str">
        <f aca="false">IF(AD375=1,(100*1.4)/(H375-I375)/100,"")</f>
        <v/>
      </c>
      <c r="AM375" s="49" t="str">
        <f aca="false">IF(AD375=1,IF(G375&gt;0,IF($H$3="US",0.1/AF375,(0.1*37)/AF375),0.1),"")</f>
        <v/>
      </c>
      <c r="AN375" s="49" t="str">
        <f aca="false">IF(AD375=1,SQRT(AK375*AK375+AL375*AL375+AM375*AM375),"")</f>
        <v/>
      </c>
      <c r="AO375" s="55"/>
    </row>
    <row r="376" customFormat="false" ht="19.35" hidden="false" customHeight="false" outlineLevel="0" collapsed="false">
      <c r="A376" s="26"/>
      <c r="B376" s="26"/>
      <c r="C376" s="27"/>
      <c r="D376" s="28"/>
      <c r="E376" s="27"/>
      <c r="F376" s="28"/>
      <c r="G376" s="29" t="str">
        <f aca="false">IF(OR(ISBLANK(C376),ISBLANK(D376),ISBLANK(E376),ISBLANK(F376)),"",(E376+F376)-(C376+D376))</f>
        <v/>
      </c>
      <c r="H376" s="30"/>
      <c r="I376" s="31"/>
      <c r="J376" s="32" t="n">
        <f aca="false">IF(N376="SST",0.314473,IF(N376="SLT",0.031243,IF(N376="LST",0.124228,IF(N376="LLT",0.010189,IF(N376="LST-OO",0.074671,IF(N376="LLT-OO",0.011965,IF(N376="LMT-OO",0.013497,IF(N376="HST",7.2954,IF(N376="HLT",0.60795)))))))))</f>
        <v>0</v>
      </c>
      <c r="K376" s="32" t="n">
        <f aca="false">IF(N376="SST",0.260619,IF(N376="SLT",0.02188,IF(N376="LST",0.040676,IF(N376="LLT",0.003372,IF(N376="LST-OO",0.037557,IF(N376="LLT-OO",0.002079,IF(N376="LMT-OO",0.012499,IF(N376="HST",0.004293,IF(N376="HLT",0.0003578)))))))))</f>
        <v>0</v>
      </c>
      <c r="L376" s="29" t="n">
        <f aca="false">IF(N376="SST",0.087,IF(N376="SLT",0.087,IF(N376="LST",0.12,IF(N376="LLT",0.12,IF(N376="LST-OO",0.12,IF(N376="LLT-OO",0.12,IF(N376="LMT-OO",0.12,IF(N376="HST",0.07,IF(N376="HLT",0.07)))))))))</f>
        <v>0</v>
      </c>
      <c r="M376" s="33" t="str">
        <f aca="false">IF(ISBLANK(N376),"",IF(N376="HST",J376+K376*((I376+H376)/2),IF(N376="HLT",J376+K376*((I376+H376)/2),J376+K376*LN((I376+H376)/2))))</f>
        <v/>
      </c>
      <c r="N376" s="31"/>
      <c r="O376" s="31"/>
      <c r="P376" s="34" t="n">
        <f aca="false">IF($H$3="US",IF(LEFT(N376,1)="S",IF(O376&lt;=4000,1,IF(O376&gt;4000,0.79+(6*O376/100000))),IF(LEFT(N376,1)="L",IF(O376&lt;=200,1,IF(O376&gt;200,1.005+(4.5526*O376/100000))),IF(LEFT(N376,1)="H",1))),IF($H$3="SI",IF(LEFT(N376,1)="S",IF(O376&lt;=1219.51,1,IF(O376&gt;1219.51,0.79+(6*(O376*3.28)/100000))),IF(LEFT(N376,1)="L",IF(O376&lt;=60.98,1,IF(O376&gt;60.98,1.005+(4.5526*(O376*3.28)/100000))),IF(LEFT(N376,1)="H",1)))))</f>
        <v>0</v>
      </c>
      <c r="Q376" s="35"/>
      <c r="R376" s="36" t="str">
        <f aca="false">IF(AF376&lt;0,0,IF($AD376=0,"Review",IF($H$3="US",(($H376-$I376-0.066667*($G376))/($G376*$M376)-($L376*$Q376))*$P376,(($H376-$I376-0.066667*($G376))/($G376*$M376)-($L376/8.696*$Q376))*$P376*37)))</f>
        <v>Review</v>
      </c>
      <c r="S376" s="37" t="str">
        <f aca="false">IF(R376="Review","",IF(R376=0,"",(SQRT(SUMSQ((5),(100*1.4/(H376-I376)),(100*IF($E$3="US",0.1,0.1*37)/R376)))/100)*R376))</f>
        <v/>
      </c>
      <c r="T376" s="38" t="str">
        <f aca="false">IF(R376="Review","",IF(R376=0,"",S376/R376))</f>
        <v/>
      </c>
      <c r="U376" s="39" t="n">
        <v>0.1814</v>
      </c>
      <c r="V376" s="40" t="n">
        <v>0.00096</v>
      </c>
      <c r="W376" s="41" t="e">
        <f aca="false">U376*G376</f>
        <v>#VALUE!</v>
      </c>
      <c r="X376" s="41" t="e">
        <f aca="false">EXP(-W376)</f>
        <v>#VALUE!</v>
      </c>
      <c r="Y376" s="41" t="e">
        <f aca="false">1-X376</f>
        <v>#VALUE!</v>
      </c>
      <c r="Z376" s="41" t="e">
        <f aca="false">1-(Y376/W376)</f>
        <v>#VALUE!</v>
      </c>
      <c r="AA376" s="41" t="e">
        <f aca="false">(R376*U376*V376)/Z376</f>
        <v>#VALUE!</v>
      </c>
      <c r="AB376" s="40" t="n">
        <v>0.01887</v>
      </c>
      <c r="AC376" s="42" t="s">
        <v>50</v>
      </c>
      <c r="AD376" s="43" t="b">
        <f aca="false">AND(NOT(ISBLANK(D376)),NOT(ISBLANK(F376)),NOT(ISBLANK(H376)),NOT(ISBLANK(I376)),NOT(ISBLANK(O376)),NOT(ISBLANK(Q376)),Q376&gt;=0,O376&gt;=0,H376&gt;=0,I376&gt;=0,G376&gt;0)</f>
        <v>0</v>
      </c>
      <c r="AE376" s="42" t="s">
        <v>51</v>
      </c>
      <c r="AF376" s="44" t="str">
        <f aca="false">IF($AD376=0,"Review",IF($H$3="US",(($H376-$I376-0.066667*($G376))/($G376*$M376)-($L376*$Q376))*$P376,(($H376-$I376-0.066667*($G376))/($G376*$M376)-($L376/8.696*$Q376))*$P376*37))</f>
        <v>Review</v>
      </c>
      <c r="AG376" s="45" t="str">
        <f aca="false">IF($AD376=0,"Review",IF($H$3="US",AA376/AB376*0.105*37,AA376/AB376))</f>
        <v>Review</v>
      </c>
      <c r="AH376" s="46" t="str">
        <f aca="false">IF($AD376=0,"",IF($H$3="US",AG376/60/60,AG376/24/60/60))</f>
        <v/>
      </c>
      <c r="AI376" s="47" t="str">
        <f aca="false">IF($AD376=0,"",IF($H$3="US",AA376/AB376*37/24/60/60,AA376/AB376/24/60/60))</f>
        <v/>
      </c>
      <c r="AJ376" s="48" t="str">
        <f aca="false">IF(AD376=0,"",IF(AF376=0,"",S376/R376))</f>
        <v/>
      </c>
      <c r="AK376" s="49" t="str">
        <f aca="false">IF(AD376=1,5%,"")</f>
        <v/>
      </c>
      <c r="AL376" s="49" t="str">
        <f aca="false">IF(AD376=1,(100*1.4)/(H376-I376)/100,"")</f>
        <v/>
      </c>
      <c r="AM376" s="49" t="str">
        <f aca="false">IF(AD376=1,IF(G376&gt;0,IF($H$3="US",0.1/AF376,(0.1*37)/AF376),0.1),"")</f>
        <v/>
      </c>
      <c r="AN376" s="49" t="str">
        <f aca="false">IF(AD376=1,SQRT(AK376*AK376+AL376*AL376+AM376*AM376),"")</f>
        <v/>
      </c>
      <c r="AO376" s="55"/>
    </row>
    <row r="377" customFormat="false" ht="19.35" hidden="false" customHeight="false" outlineLevel="0" collapsed="false">
      <c r="A377" s="26"/>
      <c r="B377" s="26"/>
      <c r="C377" s="27"/>
      <c r="D377" s="28"/>
      <c r="E377" s="27"/>
      <c r="F377" s="28"/>
      <c r="G377" s="29" t="str">
        <f aca="false">IF(OR(ISBLANK(C377),ISBLANK(D377),ISBLANK(E377),ISBLANK(F377)),"",(E377+F377)-(C377+D377))</f>
        <v/>
      </c>
      <c r="H377" s="30"/>
      <c r="I377" s="31"/>
      <c r="J377" s="32" t="n">
        <f aca="false">IF(N377="SST",0.314473,IF(N377="SLT",0.031243,IF(N377="LST",0.124228,IF(N377="LLT",0.010189,IF(N377="LST-OO",0.074671,IF(N377="LLT-OO",0.011965,IF(N377="LMT-OO",0.013497,IF(N377="HST",7.2954,IF(N377="HLT",0.60795)))))))))</f>
        <v>0</v>
      </c>
      <c r="K377" s="32" t="n">
        <f aca="false">IF(N377="SST",0.260619,IF(N377="SLT",0.02188,IF(N377="LST",0.040676,IF(N377="LLT",0.003372,IF(N377="LST-OO",0.037557,IF(N377="LLT-OO",0.002079,IF(N377="LMT-OO",0.012499,IF(N377="HST",0.004293,IF(N377="HLT",0.0003578)))))))))</f>
        <v>0</v>
      </c>
      <c r="L377" s="29" t="n">
        <f aca="false">IF(N377="SST",0.087,IF(N377="SLT",0.087,IF(N377="LST",0.12,IF(N377="LLT",0.12,IF(N377="LST-OO",0.12,IF(N377="LLT-OO",0.12,IF(N377="LMT-OO",0.12,IF(N377="HST",0.07,IF(N377="HLT",0.07)))))))))</f>
        <v>0</v>
      </c>
      <c r="M377" s="33" t="str">
        <f aca="false">IF(ISBLANK(N377),"",IF(N377="HST",J377+K377*((I377+H377)/2),IF(N377="HLT",J377+K377*((I377+H377)/2),J377+K377*LN((I377+H377)/2))))</f>
        <v/>
      </c>
      <c r="N377" s="31"/>
      <c r="O377" s="31"/>
      <c r="P377" s="34" t="n">
        <f aca="false">IF($H$3="US",IF(LEFT(N377,1)="S",IF(O377&lt;=4000,1,IF(O377&gt;4000,0.79+(6*O377/100000))),IF(LEFT(N377,1)="L",IF(O377&lt;=200,1,IF(O377&gt;200,1.005+(4.5526*O377/100000))),IF(LEFT(N377,1)="H",1))),IF($H$3="SI",IF(LEFT(N377,1)="S",IF(O377&lt;=1219.51,1,IF(O377&gt;1219.51,0.79+(6*(O377*3.28)/100000))),IF(LEFT(N377,1)="L",IF(O377&lt;=60.98,1,IF(O377&gt;60.98,1.005+(4.5526*(O377*3.28)/100000))),IF(LEFT(N377,1)="H",1)))))</f>
        <v>0</v>
      </c>
      <c r="Q377" s="35"/>
      <c r="R377" s="36" t="str">
        <f aca="false">IF(AF377&lt;0,0,IF($AD377=0,"Review",IF($H$3="US",(($H377-$I377-0.066667*($G377))/($G377*$M377)-($L377*$Q377))*$P377,(($H377-$I377-0.066667*($G377))/($G377*$M377)-($L377/8.696*$Q377))*$P377*37)))</f>
        <v>Review</v>
      </c>
      <c r="S377" s="37" t="str">
        <f aca="false">IF(R377="Review","",IF(R377=0,"",(SQRT(SUMSQ((5),(100*1.4/(H377-I377)),(100*IF($E$3="US",0.1,0.1*37)/R377)))/100)*R377))</f>
        <v/>
      </c>
      <c r="T377" s="38" t="str">
        <f aca="false">IF(R377="Review","",IF(R377=0,"",S377/R377))</f>
        <v/>
      </c>
      <c r="U377" s="39" t="n">
        <v>0.1814</v>
      </c>
      <c r="V377" s="40" t="n">
        <v>0.00096</v>
      </c>
      <c r="W377" s="41" t="e">
        <f aca="false">U377*G377</f>
        <v>#VALUE!</v>
      </c>
      <c r="X377" s="41" t="e">
        <f aca="false">EXP(-W377)</f>
        <v>#VALUE!</v>
      </c>
      <c r="Y377" s="41" t="e">
        <f aca="false">1-X377</f>
        <v>#VALUE!</v>
      </c>
      <c r="Z377" s="41" t="e">
        <f aca="false">1-(Y377/W377)</f>
        <v>#VALUE!</v>
      </c>
      <c r="AA377" s="41" t="e">
        <f aca="false">(R377*U377*V377)/Z377</f>
        <v>#VALUE!</v>
      </c>
      <c r="AB377" s="40" t="n">
        <v>0.01887</v>
      </c>
      <c r="AC377" s="42" t="s">
        <v>50</v>
      </c>
      <c r="AD377" s="43" t="b">
        <f aca="false">AND(NOT(ISBLANK(D377)),NOT(ISBLANK(F377)),NOT(ISBLANK(H377)),NOT(ISBLANK(I377)),NOT(ISBLANK(O377)),NOT(ISBLANK(Q377)),Q377&gt;=0,O377&gt;=0,H377&gt;=0,I377&gt;=0,G377&gt;0)</f>
        <v>0</v>
      </c>
      <c r="AE377" s="42" t="s">
        <v>51</v>
      </c>
      <c r="AF377" s="44" t="str">
        <f aca="false">IF($AD377=0,"Review",IF($H$3="US",(($H377-$I377-0.066667*($G377))/($G377*$M377)-($L377*$Q377))*$P377,(($H377-$I377-0.066667*($G377))/($G377*$M377)-($L377/8.696*$Q377))*$P377*37))</f>
        <v>Review</v>
      </c>
      <c r="AG377" s="45" t="str">
        <f aca="false">IF($AD377=0,"Review",IF($H$3="US",AA377/AB377*0.105*37,AA377/AB377))</f>
        <v>Review</v>
      </c>
      <c r="AH377" s="46" t="str">
        <f aca="false">IF($AD377=0,"",IF($H$3="US",AG377/60/60,AG377/24/60/60))</f>
        <v/>
      </c>
      <c r="AI377" s="47" t="str">
        <f aca="false">IF($AD377=0,"",IF($H$3="US",AA377/AB377*37/24/60/60,AA377/AB377/24/60/60))</f>
        <v/>
      </c>
      <c r="AJ377" s="48" t="str">
        <f aca="false">IF(AD377=0,"",IF(AF377=0,"",S377/R377))</f>
        <v/>
      </c>
      <c r="AK377" s="49" t="str">
        <f aca="false">IF(AD377=1,5%,"")</f>
        <v/>
      </c>
      <c r="AL377" s="49" t="str">
        <f aca="false">IF(AD377=1,(100*1.4)/(H377-I377)/100,"")</f>
        <v/>
      </c>
      <c r="AM377" s="49" t="str">
        <f aca="false">IF(AD377=1,IF(G377&gt;0,IF($H$3="US",0.1/AF377,(0.1*37)/AF377),0.1),"")</f>
        <v/>
      </c>
      <c r="AN377" s="49" t="str">
        <f aca="false">IF(AD377=1,SQRT(AK377*AK377+AL377*AL377+AM377*AM377),"")</f>
        <v/>
      </c>
      <c r="AO377" s="55"/>
    </row>
    <row r="378" customFormat="false" ht="19.35" hidden="false" customHeight="false" outlineLevel="0" collapsed="false">
      <c r="A378" s="26"/>
      <c r="B378" s="26"/>
      <c r="C378" s="27"/>
      <c r="D378" s="28"/>
      <c r="E378" s="27"/>
      <c r="F378" s="28"/>
      <c r="G378" s="29" t="str">
        <f aca="false">IF(OR(ISBLANK(C378),ISBLANK(D378),ISBLANK(E378),ISBLANK(F378)),"",(E378+F378)-(C378+D378))</f>
        <v/>
      </c>
      <c r="H378" s="30"/>
      <c r="I378" s="31"/>
      <c r="J378" s="32" t="n">
        <f aca="false">IF(N378="SST",0.314473,IF(N378="SLT",0.031243,IF(N378="LST",0.124228,IF(N378="LLT",0.010189,IF(N378="LST-OO",0.074671,IF(N378="LLT-OO",0.011965,IF(N378="LMT-OO",0.013497,IF(N378="HST",7.2954,IF(N378="HLT",0.60795)))))))))</f>
        <v>0</v>
      </c>
      <c r="K378" s="32" t="n">
        <f aca="false">IF(N378="SST",0.260619,IF(N378="SLT",0.02188,IF(N378="LST",0.040676,IF(N378="LLT",0.003372,IF(N378="LST-OO",0.037557,IF(N378="LLT-OO",0.002079,IF(N378="LMT-OO",0.012499,IF(N378="HST",0.004293,IF(N378="HLT",0.0003578)))))))))</f>
        <v>0</v>
      </c>
      <c r="L378" s="29" t="n">
        <f aca="false">IF(N378="SST",0.087,IF(N378="SLT",0.087,IF(N378="LST",0.12,IF(N378="LLT",0.12,IF(N378="LST-OO",0.12,IF(N378="LLT-OO",0.12,IF(N378="LMT-OO",0.12,IF(N378="HST",0.07,IF(N378="HLT",0.07)))))))))</f>
        <v>0</v>
      </c>
      <c r="M378" s="33" t="str">
        <f aca="false">IF(ISBLANK(N378),"",IF(N378="HST",J378+K378*((I378+H378)/2),IF(N378="HLT",J378+K378*((I378+H378)/2),J378+K378*LN((I378+H378)/2))))</f>
        <v/>
      </c>
      <c r="N378" s="31"/>
      <c r="O378" s="31"/>
      <c r="P378" s="34" t="n">
        <f aca="false">IF($H$3="US",IF(LEFT(N378,1)="S",IF(O378&lt;=4000,1,IF(O378&gt;4000,0.79+(6*O378/100000))),IF(LEFT(N378,1)="L",IF(O378&lt;=200,1,IF(O378&gt;200,1.005+(4.5526*O378/100000))),IF(LEFT(N378,1)="H",1))),IF($H$3="SI",IF(LEFT(N378,1)="S",IF(O378&lt;=1219.51,1,IF(O378&gt;1219.51,0.79+(6*(O378*3.28)/100000))),IF(LEFT(N378,1)="L",IF(O378&lt;=60.98,1,IF(O378&gt;60.98,1.005+(4.5526*(O378*3.28)/100000))),IF(LEFT(N378,1)="H",1)))))</f>
        <v>0</v>
      </c>
      <c r="Q378" s="35"/>
      <c r="R378" s="36" t="str">
        <f aca="false">IF(AF378&lt;0,0,IF($AD378=0,"Review",IF($H$3="US",(($H378-$I378-0.066667*($G378))/($G378*$M378)-($L378*$Q378))*$P378,(($H378-$I378-0.066667*($G378))/($G378*$M378)-($L378/8.696*$Q378))*$P378*37)))</f>
        <v>Review</v>
      </c>
      <c r="S378" s="37" t="str">
        <f aca="false">IF(R378="Review","",IF(R378=0,"",(SQRT(SUMSQ((5),(100*1.4/(H378-I378)),(100*IF($E$3="US",0.1,0.1*37)/R378)))/100)*R378))</f>
        <v/>
      </c>
      <c r="T378" s="38" t="str">
        <f aca="false">IF(R378="Review","",IF(R378=0,"",S378/R378))</f>
        <v/>
      </c>
      <c r="U378" s="39" t="n">
        <v>0.1814</v>
      </c>
      <c r="V378" s="40" t="n">
        <v>0.00096</v>
      </c>
      <c r="W378" s="41" t="e">
        <f aca="false">U378*G378</f>
        <v>#VALUE!</v>
      </c>
      <c r="X378" s="41" t="e">
        <f aca="false">EXP(-W378)</f>
        <v>#VALUE!</v>
      </c>
      <c r="Y378" s="41" t="e">
        <f aca="false">1-X378</f>
        <v>#VALUE!</v>
      </c>
      <c r="Z378" s="41" t="e">
        <f aca="false">1-(Y378/W378)</f>
        <v>#VALUE!</v>
      </c>
      <c r="AA378" s="41" t="e">
        <f aca="false">(R378*U378*V378)/Z378</f>
        <v>#VALUE!</v>
      </c>
      <c r="AB378" s="40" t="n">
        <v>0.01887</v>
      </c>
      <c r="AC378" s="42" t="s">
        <v>50</v>
      </c>
      <c r="AD378" s="43" t="b">
        <f aca="false">AND(NOT(ISBLANK(D378)),NOT(ISBLANK(F378)),NOT(ISBLANK(H378)),NOT(ISBLANK(I378)),NOT(ISBLANK(O378)),NOT(ISBLANK(Q378)),Q378&gt;=0,O378&gt;=0,H378&gt;=0,I378&gt;=0,G378&gt;0)</f>
        <v>0</v>
      </c>
      <c r="AE378" s="42" t="s">
        <v>51</v>
      </c>
      <c r="AF378" s="44" t="str">
        <f aca="false">IF($AD378=0,"Review",IF($H$3="US",(($H378-$I378-0.066667*($G378))/($G378*$M378)-($L378*$Q378))*$P378,(($H378-$I378-0.066667*($G378))/($G378*$M378)-($L378/8.696*$Q378))*$P378*37))</f>
        <v>Review</v>
      </c>
      <c r="AG378" s="45" t="str">
        <f aca="false">IF($AD378=0,"Review",IF($H$3="US",AA378/AB378*0.105*37,AA378/AB378))</f>
        <v>Review</v>
      </c>
      <c r="AH378" s="46" t="str">
        <f aca="false">IF($AD378=0,"",IF($H$3="US",AG378/60/60,AG378/24/60/60))</f>
        <v/>
      </c>
      <c r="AI378" s="47" t="str">
        <f aca="false">IF($AD378=0,"",IF($H$3="US",AA378/AB378*37/24/60/60,AA378/AB378/24/60/60))</f>
        <v/>
      </c>
      <c r="AJ378" s="48" t="str">
        <f aca="false">IF(AD378=0,"",IF(AF378=0,"",S378/R378))</f>
        <v/>
      </c>
      <c r="AK378" s="49" t="str">
        <f aca="false">IF(AD378=1,5%,"")</f>
        <v/>
      </c>
      <c r="AL378" s="49" t="str">
        <f aca="false">IF(AD378=1,(100*1.4)/(H378-I378)/100,"")</f>
        <v/>
      </c>
      <c r="AM378" s="49" t="str">
        <f aca="false">IF(AD378=1,IF(G378&gt;0,IF($H$3="US",0.1/AF378,(0.1*37)/AF378),0.1),"")</f>
        <v/>
      </c>
      <c r="AN378" s="49" t="str">
        <f aca="false">IF(AD378=1,SQRT(AK378*AK378+AL378*AL378+AM378*AM378),"")</f>
        <v/>
      </c>
      <c r="AO378" s="55"/>
    </row>
    <row r="379" customFormat="false" ht="19.35" hidden="false" customHeight="false" outlineLevel="0" collapsed="false">
      <c r="A379" s="26"/>
      <c r="B379" s="26"/>
      <c r="C379" s="27"/>
      <c r="D379" s="28"/>
      <c r="E379" s="27"/>
      <c r="F379" s="28"/>
      <c r="G379" s="29" t="str">
        <f aca="false">IF(OR(ISBLANK(C379),ISBLANK(D379),ISBLANK(E379),ISBLANK(F379)),"",(E379+F379)-(C379+D379))</f>
        <v/>
      </c>
      <c r="H379" s="30"/>
      <c r="I379" s="31"/>
      <c r="J379" s="32" t="n">
        <f aca="false">IF(N379="SST",0.314473,IF(N379="SLT",0.031243,IF(N379="LST",0.124228,IF(N379="LLT",0.010189,IF(N379="LST-OO",0.074671,IF(N379="LLT-OO",0.011965,IF(N379="LMT-OO",0.013497,IF(N379="HST",7.2954,IF(N379="HLT",0.60795)))))))))</f>
        <v>0</v>
      </c>
      <c r="K379" s="32" t="n">
        <f aca="false">IF(N379="SST",0.260619,IF(N379="SLT",0.02188,IF(N379="LST",0.040676,IF(N379="LLT",0.003372,IF(N379="LST-OO",0.037557,IF(N379="LLT-OO",0.002079,IF(N379="LMT-OO",0.012499,IF(N379="HST",0.004293,IF(N379="HLT",0.0003578)))))))))</f>
        <v>0</v>
      </c>
      <c r="L379" s="29" t="n">
        <f aca="false">IF(N379="SST",0.087,IF(N379="SLT",0.087,IF(N379="LST",0.12,IF(N379="LLT",0.12,IF(N379="LST-OO",0.12,IF(N379="LLT-OO",0.12,IF(N379="LMT-OO",0.12,IF(N379="HST",0.07,IF(N379="HLT",0.07)))))))))</f>
        <v>0</v>
      </c>
      <c r="M379" s="33" t="str">
        <f aca="false">IF(ISBLANK(N379),"",IF(N379="HST",J379+K379*((I379+H379)/2),IF(N379="HLT",J379+K379*((I379+H379)/2),J379+K379*LN((I379+H379)/2))))</f>
        <v/>
      </c>
      <c r="N379" s="31"/>
      <c r="O379" s="31"/>
      <c r="P379" s="34" t="n">
        <f aca="false">IF($H$3="US",IF(LEFT(N379,1)="S",IF(O379&lt;=4000,1,IF(O379&gt;4000,0.79+(6*O379/100000))),IF(LEFT(N379,1)="L",IF(O379&lt;=200,1,IF(O379&gt;200,1.005+(4.5526*O379/100000))),IF(LEFT(N379,1)="H",1))),IF($H$3="SI",IF(LEFT(N379,1)="S",IF(O379&lt;=1219.51,1,IF(O379&gt;1219.51,0.79+(6*(O379*3.28)/100000))),IF(LEFT(N379,1)="L",IF(O379&lt;=60.98,1,IF(O379&gt;60.98,1.005+(4.5526*(O379*3.28)/100000))),IF(LEFT(N379,1)="H",1)))))</f>
        <v>0</v>
      </c>
      <c r="Q379" s="35"/>
      <c r="R379" s="36" t="str">
        <f aca="false">IF(AF379&lt;0,0,IF($AD379=0,"Review",IF($H$3="US",(($H379-$I379-0.066667*($G379))/($G379*$M379)-($L379*$Q379))*$P379,(($H379-$I379-0.066667*($G379))/($G379*$M379)-($L379/8.696*$Q379))*$P379*37)))</f>
        <v>Review</v>
      </c>
      <c r="S379" s="37" t="str">
        <f aca="false">IF(R379="Review","",IF(R379=0,"",(SQRT(SUMSQ((5),(100*1.4/(H379-I379)),(100*IF($E$3="US",0.1,0.1*37)/R379)))/100)*R379))</f>
        <v/>
      </c>
      <c r="T379" s="38" t="str">
        <f aca="false">IF(R379="Review","",IF(R379=0,"",S379/R379))</f>
        <v/>
      </c>
      <c r="U379" s="39" t="n">
        <v>0.1814</v>
      </c>
      <c r="V379" s="40" t="n">
        <v>0.00096</v>
      </c>
      <c r="W379" s="41" t="e">
        <f aca="false">U379*G379</f>
        <v>#VALUE!</v>
      </c>
      <c r="X379" s="41" t="e">
        <f aca="false">EXP(-W379)</f>
        <v>#VALUE!</v>
      </c>
      <c r="Y379" s="41" t="e">
        <f aca="false">1-X379</f>
        <v>#VALUE!</v>
      </c>
      <c r="Z379" s="41" t="e">
        <f aca="false">1-(Y379/W379)</f>
        <v>#VALUE!</v>
      </c>
      <c r="AA379" s="41" t="e">
        <f aca="false">(R379*U379*V379)/Z379</f>
        <v>#VALUE!</v>
      </c>
      <c r="AB379" s="40" t="n">
        <v>0.01887</v>
      </c>
      <c r="AC379" s="42" t="s">
        <v>50</v>
      </c>
      <c r="AD379" s="43" t="b">
        <f aca="false">AND(NOT(ISBLANK(D379)),NOT(ISBLANK(F379)),NOT(ISBLANK(H379)),NOT(ISBLANK(I379)),NOT(ISBLANK(O379)),NOT(ISBLANK(Q379)),Q379&gt;=0,O379&gt;=0,H379&gt;=0,I379&gt;=0,G379&gt;0)</f>
        <v>0</v>
      </c>
      <c r="AE379" s="42" t="s">
        <v>51</v>
      </c>
      <c r="AF379" s="44" t="str">
        <f aca="false">IF($AD379=0,"Review",IF($H$3="US",(($H379-$I379-0.066667*($G379))/($G379*$M379)-($L379*$Q379))*$P379,(($H379-$I379-0.066667*($G379))/($G379*$M379)-($L379/8.696*$Q379))*$P379*37))</f>
        <v>Review</v>
      </c>
      <c r="AG379" s="45" t="str">
        <f aca="false">IF($AD379=0,"Review",IF($H$3="US",AA379/AB379*0.105*37,AA379/AB379))</f>
        <v>Review</v>
      </c>
      <c r="AH379" s="46" t="str">
        <f aca="false">IF($AD379=0,"",IF($H$3="US",AG379/60/60,AG379/24/60/60))</f>
        <v/>
      </c>
      <c r="AI379" s="47" t="str">
        <f aca="false">IF($AD379=0,"",IF($H$3="US",AA379/AB379*37/24/60/60,AA379/AB379/24/60/60))</f>
        <v/>
      </c>
      <c r="AJ379" s="48" t="str">
        <f aca="false">IF(AD379=0,"",IF(AF379=0,"",S379/R379))</f>
        <v/>
      </c>
      <c r="AK379" s="49" t="str">
        <f aca="false">IF(AD379=1,5%,"")</f>
        <v/>
      </c>
      <c r="AL379" s="49" t="str">
        <f aca="false">IF(AD379=1,(100*1.4)/(H379-I379)/100,"")</f>
        <v/>
      </c>
      <c r="AM379" s="49" t="str">
        <f aca="false">IF(AD379=1,IF(G379&gt;0,IF($H$3="US",0.1/AF379,(0.1*37)/AF379),0.1),"")</f>
        <v/>
      </c>
      <c r="AN379" s="49" t="str">
        <f aca="false">IF(AD379=1,SQRT(AK379*AK379+AL379*AL379+AM379*AM379),"")</f>
        <v/>
      </c>
      <c r="AO379" s="55"/>
    </row>
    <row r="380" customFormat="false" ht="19.35" hidden="false" customHeight="false" outlineLevel="0" collapsed="false">
      <c r="A380" s="26"/>
      <c r="B380" s="26"/>
      <c r="C380" s="27"/>
      <c r="D380" s="28"/>
      <c r="E380" s="27"/>
      <c r="F380" s="28"/>
      <c r="G380" s="29" t="str">
        <f aca="false">IF(OR(ISBLANK(C380),ISBLANK(D380),ISBLANK(E380),ISBLANK(F380)),"",(E380+F380)-(C380+D380))</f>
        <v/>
      </c>
      <c r="H380" s="30"/>
      <c r="I380" s="31"/>
      <c r="J380" s="32" t="n">
        <f aca="false">IF(N380="SST",0.314473,IF(N380="SLT",0.031243,IF(N380="LST",0.124228,IF(N380="LLT",0.010189,IF(N380="LST-OO",0.074671,IF(N380="LLT-OO",0.011965,IF(N380="LMT-OO",0.013497,IF(N380="HST",7.2954,IF(N380="HLT",0.60795)))))))))</f>
        <v>0</v>
      </c>
      <c r="K380" s="32" t="n">
        <f aca="false">IF(N380="SST",0.260619,IF(N380="SLT",0.02188,IF(N380="LST",0.040676,IF(N380="LLT",0.003372,IF(N380="LST-OO",0.037557,IF(N380="LLT-OO",0.002079,IF(N380="LMT-OO",0.012499,IF(N380="HST",0.004293,IF(N380="HLT",0.0003578)))))))))</f>
        <v>0</v>
      </c>
      <c r="L380" s="29" t="n">
        <f aca="false">IF(N380="SST",0.087,IF(N380="SLT",0.087,IF(N380="LST",0.12,IF(N380="LLT",0.12,IF(N380="LST-OO",0.12,IF(N380="LLT-OO",0.12,IF(N380="LMT-OO",0.12,IF(N380="HST",0.07,IF(N380="HLT",0.07)))))))))</f>
        <v>0</v>
      </c>
      <c r="M380" s="33" t="str">
        <f aca="false">IF(ISBLANK(N380),"",IF(N380="HST",J380+K380*((I380+H380)/2),IF(N380="HLT",J380+K380*((I380+H380)/2),J380+K380*LN((I380+H380)/2))))</f>
        <v/>
      </c>
      <c r="N380" s="31"/>
      <c r="O380" s="31"/>
      <c r="P380" s="34" t="n">
        <f aca="false">IF($H$3="US",IF(LEFT(N380,1)="S",IF(O380&lt;=4000,1,IF(O380&gt;4000,0.79+(6*O380/100000))),IF(LEFT(N380,1)="L",IF(O380&lt;=200,1,IF(O380&gt;200,1.005+(4.5526*O380/100000))),IF(LEFT(N380,1)="H",1))),IF($H$3="SI",IF(LEFT(N380,1)="S",IF(O380&lt;=1219.51,1,IF(O380&gt;1219.51,0.79+(6*(O380*3.28)/100000))),IF(LEFT(N380,1)="L",IF(O380&lt;=60.98,1,IF(O380&gt;60.98,1.005+(4.5526*(O380*3.28)/100000))),IF(LEFT(N380,1)="H",1)))))</f>
        <v>0</v>
      </c>
      <c r="Q380" s="35"/>
      <c r="R380" s="36" t="str">
        <f aca="false">IF(AF380&lt;0,0,IF($AD380=0,"Review",IF($H$3="US",(($H380-$I380-0.066667*($G380))/($G380*$M380)-($L380*$Q380))*$P380,(($H380-$I380-0.066667*($G380))/($G380*$M380)-($L380/8.696*$Q380))*$P380*37)))</f>
        <v>Review</v>
      </c>
      <c r="S380" s="37" t="str">
        <f aca="false">IF(R380="Review","",IF(R380=0,"",(SQRT(SUMSQ((5),(100*1.4/(H380-I380)),(100*IF($E$3="US",0.1,0.1*37)/R380)))/100)*R380))</f>
        <v/>
      </c>
      <c r="T380" s="38" t="str">
        <f aca="false">IF(R380="Review","",IF(R380=0,"",S380/R380))</f>
        <v/>
      </c>
      <c r="U380" s="39" t="n">
        <v>0.1814</v>
      </c>
      <c r="V380" s="40" t="n">
        <v>0.00096</v>
      </c>
      <c r="W380" s="41" t="e">
        <f aca="false">U380*G380</f>
        <v>#VALUE!</v>
      </c>
      <c r="X380" s="41" t="e">
        <f aca="false">EXP(-W380)</f>
        <v>#VALUE!</v>
      </c>
      <c r="Y380" s="41" t="e">
        <f aca="false">1-X380</f>
        <v>#VALUE!</v>
      </c>
      <c r="Z380" s="41" t="e">
        <f aca="false">1-(Y380/W380)</f>
        <v>#VALUE!</v>
      </c>
      <c r="AA380" s="41" t="e">
        <f aca="false">(R380*U380*V380)/Z380</f>
        <v>#VALUE!</v>
      </c>
      <c r="AB380" s="40" t="n">
        <v>0.01887</v>
      </c>
      <c r="AC380" s="42" t="s">
        <v>50</v>
      </c>
      <c r="AD380" s="43" t="b">
        <f aca="false">AND(NOT(ISBLANK(D380)),NOT(ISBLANK(F380)),NOT(ISBLANK(H380)),NOT(ISBLANK(I380)),NOT(ISBLANK(O380)),NOT(ISBLANK(Q380)),Q380&gt;=0,O380&gt;=0,H380&gt;=0,I380&gt;=0,G380&gt;0)</f>
        <v>0</v>
      </c>
      <c r="AE380" s="42" t="s">
        <v>51</v>
      </c>
      <c r="AF380" s="44" t="str">
        <f aca="false">IF($AD380=0,"Review",IF($H$3="US",(($H380-$I380-0.066667*($G380))/($G380*$M380)-($L380*$Q380))*$P380,(($H380-$I380-0.066667*($G380))/($G380*$M380)-($L380/8.696*$Q380))*$P380*37))</f>
        <v>Review</v>
      </c>
      <c r="AG380" s="45" t="str">
        <f aca="false">IF($AD380=0,"Review",IF($H$3="US",AA380/AB380*0.105*37,AA380/AB380))</f>
        <v>Review</v>
      </c>
      <c r="AH380" s="46" t="str">
        <f aca="false">IF($AD380=0,"",IF($H$3="US",AG380/60/60,AG380/24/60/60))</f>
        <v/>
      </c>
      <c r="AI380" s="47" t="str">
        <f aca="false">IF($AD380=0,"",IF($H$3="US",AA380/AB380*37/24/60/60,AA380/AB380/24/60/60))</f>
        <v/>
      </c>
      <c r="AJ380" s="48" t="str">
        <f aca="false">IF(AD380=0,"",IF(AF380=0,"",S380/R380))</f>
        <v/>
      </c>
      <c r="AK380" s="49" t="str">
        <f aca="false">IF(AD380=1,5%,"")</f>
        <v/>
      </c>
      <c r="AL380" s="49" t="str">
        <f aca="false">IF(AD380=1,(100*1.4)/(H380-I380)/100,"")</f>
        <v/>
      </c>
      <c r="AM380" s="49" t="str">
        <f aca="false">IF(AD380=1,IF(G380&gt;0,IF($H$3="US",0.1/AF380,(0.1*37)/AF380),0.1),"")</f>
        <v/>
      </c>
      <c r="AN380" s="49" t="str">
        <f aca="false">IF(AD380=1,SQRT(AK380*AK380+AL380*AL380+AM380*AM380),"")</f>
        <v/>
      </c>
      <c r="AO380" s="55"/>
    </row>
    <row r="381" customFormat="false" ht="19.35" hidden="false" customHeight="false" outlineLevel="0" collapsed="false">
      <c r="A381" s="26"/>
      <c r="B381" s="26"/>
      <c r="C381" s="27"/>
      <c r="D381" s="28"/>
      <c r="E381" s="27"/>
      <c r="F381" s="28"/>
      <c r="G381" s="29" t="str">
        <f aca="false">IF(OR(ISBLANK(C381),ISBLANK(D381),ISBLANK(E381),ISBLANK(F381)),"",(E381+F381)-(C381+D381))</f>
        <v/>
      </c>
      <c r="H381" s="30"/>
      <c r="I381" s="31"/>
      <c r="J381" s="32" t="n">
        <f aca="false">IF(N381="SST",0.314473,IF(N381="SLT",0.031243,IF(N381="LST",0.124228,IF(N381="LLT",0.010189,IF(N381="LST-OO",0.074671,IF(N381="LLT-OO",0.011965,IF(N381="LMT-OO",0.013497,IF(N381="HST",7.2954,IF(N381="HLT",0.60795)))))))))</f>
        <v>0</v>
      </c>
      <c r="K381" s="32" t="n">
        <f aca="false">IF(N381="SST",0.260619,IF(N381="SLT",0.02188,IF(N381="LST",0.040676,IF(N381="LLT",0.003372,IF(N381="LST-OO",0.037557,IF(N381="LLT-OO",0.002079,IF(N381="LMT-OO",0.012499,IF(N381="HST",0.004293,IF(N381="HLT",0.0003578)))))))))</f>
        <v>0</v>
      </c>
      <c r="L381" s="29" t="n">
        <f aca="false">IF(N381="SST",0.087,IF(N381="SLT",0.087,IF(N381="LST",0.12,IF(N381="LLT",0.12,IF(N381="LST-OO",0.12,IF(N381="LLT-OO",0.12,IF(N381="LMT-OO",0.12,IF(N381="HST",0.07,IF(N381="HLT",0.07)))))))))</f>
        <v>0</v>
      </c>
      <c r="M381" s="33" t="str">
        <f aca="false">IF(ISBLANK(N381),"",IF(N381="HST",J381+K381*((I381+H381)/2),IF(N381="HLT",J381+K381*((I381+H381)/2),J381+K381*LN((I381+H381)/2))))</f>
        <v/>
      </c>
      <c r="N381" s="31"/>
      <c r="O381" s="31"/>
      <c r="P381" s="34" t="n">
        <f aca="false">IF($H$3="US",IF(LEFT(N381,1)="S",IF(O381&lt;=4000,1,IF(O381&gt;4000,0.79+(6*O381/100000))),IF(LEFT(N381,1)="L",IF(O381&lt;=200,1,IF(O381&gt;200,1.005+(4.5526*O381/100000))),IF(LEFT(N381,1)="H",1))),IF($H$3="SI",IF(LEFT(N381,1)="S",IF(O381&lt;=1219.51,1,IF(O381&gt;1219.51,0.79+(6*(O381*3.28)/100000))),IF(LEFT(N381,1)="L",IF(O381&lt;=60.98,1,IF(O381&gt;60.98,1.005+(4.5526*(O381*3.28)/100000))),IF(LEFT(N381,1)="H",1)))))</f>
        <v>0</v>
      </c>
      <c r="Q381" s="35"/>
      <c r="R381" s="36" t="str">
        <f aca="false">IF(AF381&lt;0,0,IF($AD381=0,"Review",IF($H$3="US",(($H381-$I381-0.066667*($G381))/($G381*$M381)-($L381*$Q381))*$P381,(($H381-$I381-0.066667*($G381))/($G381*$M381)-($L381/8.696*$Q381))*$P381*37)))</f>
        <v>Review</v>
      </c>
      <c r="S381" s="37" t="str">
        <f aca="false">IF(R381="Review","",IF(R381=0,"",(SQRT(SUMSQ((5),(100*1.4/(H381-I381)),(100*IF($E$3="US",0.1,0.1*37)/R381)))/100)*R381))</f>
        <v/>
      </c>
      <c r="T381" s="38" t="str">
        <f aca="false">IF(R381="Review","",IF(R381=0,"",S381/R381))</f>
        <v/>
      </c>
      <c r="U381" s="39" t="n">
        <v>0.1814</v>
      </c>
      <c r="V381" s="40" t="n">
        <v>0.00096</v>
      </c>
      <c r="W381" s="41" t="e">
        <f aca="false">U381*G381</f>
        <v>#VALUE!</v>
      </c>
      <c r="X381" s="41" t="e">
        <f aca="false">EXP(-W381)</f>
        <v>#VALUE!</v>
      </c>
      <c r="Y381" s="41" t="e">
        <f aca="false">1-X381</f>
        <v>#VALUE!</v>
      </c>
      <c r="Z381" s="41" t="e">
        <f aca="false">1-(Y381/W381)</f>
        <v>#VALUE!</v>
      </c>
      <c r="AA381" s="41" t="e">
        <f aca="false">(R381*U381*V381)/Z381</f>
        <v>#VALUE!</v>
      </c>
      <c r="AB381" s="40" t="n">
        <v>0.01887</v>
      </c>
      <c r="AC381" s="42" t="s">
        <v>50</v>
      </c>
      <c r="AD381" s="43" t="b">
        <f aca="false">AND(NOT(ISBLANK(D381)),NOT(ISBLANK(F381)),NOT(ISBLANK(H381)),NOT(ISBLANK(I381)),NOT(ISBLANK(O381)),NOT(ISBLANK(Q381)),Q381&gt;=0,O381&gt;=0,H381&gt;=0,I381&gt;=0,G381&gt;0)</f>
        <v>0</v>
      </c>
      <c r="AE381" s="42" t="s">
        <v>51</v>
      </c>
      <c r="AF381" s="44" t="str">
        <f aca="false">IF($AD381=0,"Review",IF($H$3="US",(($H381-$I381-0.066667*($G381))/($G381*$M381)-($L381*$Q381))*$P381,(($H381-$I381-0.066667*($G381))/($G381*$M381)-($L381/8.696*$Q381))*$P381*37))</f>
        <v>Review</v>
      </c>
      <c r="AG381" s="45" t="str">
        <f aca="false">IF($AD381=0,"Review",IF($H$3="US",AA381/AB381*0.105*37,AA381/AB381))</f>
        <v>Review</v>
      </c>
      <c r="AH381" s="46" t="str">
        <f aca="false">IF($AD381=0,"",IF($H$3="US",AG381/60/60,AG381/24/60/60))</f>
        <v/>
      </c>
      <c r="AI381" s="47" t="str">
        <f aca="false">IF($AD381=0,"",IF($H$3="US",AA381/AB381*37/24/60/60,AA381/AB381/24/60/60))</f>
        <v/>
      </c>
      <c r="AJ381" s="48" t="str">
        <f aca="false">IF(AD381=0,"",IF(AF381=0,"",S381/R381))</f>
        <v/>
      </c>
      <c r="AK381" s="49" t="str">
        <f aca="false">IF(AD381=1,5%,"")</f>
        <v/>
      </c>
      <c r="AL381" s="49" t="str">
        <f aca="false">IF(AD381=1,(100*1.4)/(H381-I381)/100,"")</f>
        <v/>
      </c>
      <c r="AM381" s="49" t="str">
        <f aca="false">IF(AD381=1,IF(G381&gt;0,IF($H$3="US",0.1/AF381,(0.1*37)/AF381),0.1),"")</f>
        <v/>
      </c>
      <c r="AN381" s="49" t="str">
        <f aca="false">IF(AD381=1,SQRT(AK381*AK381+AL381*AL381+AM381*AM381),"")</f>
        <v/>
      </c>
      <c r="AO381" s="55"/>
    </row>
    <row r="382" customFormat="false" ht="19.35" hidden="false" customHeight="false" outlineLevel="0" collapsed="false">
      <c r="A382" s="26"/>
      <c r="B382" s="26"/>
      <c r="C382" s="27"/>
      <c r="D382" s="28"/>
      <c r="E382" s="27"/>
      <c r="F382" s="28"/>
      <c r="G382" s="29" t="str">
        <f aca="false">IF(OR(ISBLANK(C382),ISBLANK(D382),ISBLANK(E382),ISBLANK(F382)),"",(E382+F382)-(C382+D382))</f>
        <v/>
      </c>
      <c r="H382" s="30"/>
      <c r="I382" s="31"/>
      <c r="J382" s="32" t="n">
        <f aca="false">IF(N382="SST",0.314473,IF(N382="SLT",0.031243,IF(N382="LST",0.124228,IF(N382="LLT",0.010189,IF(N382="LST-OO",0.074671,IF(N382="LLT-OO",0.011965,IF(N382="LMT-OO",0.013497,IF(N382="HST",7.2954,IF(N382="HLT",0.60795)))))))))</f>
        <v>0</v>
      </c>
      <c r="K382" s="32" t="n">
        <f aca="false">IF(N382="SST",0.260619,IF(N382="SLT",0.02188,IF(N382="LST",0.040676,IF(N382="LLT",0.003372,IF(N382="LST-OO",0.037557,IF(N382="LLT-OO",0.002079,IF(N382="LMT-OO",0.012499,IF(N382="HST",0.004293,IF(N382="HLT",0.0003578)))))))))</f>
        <v>0</v>
      </c>
      <c r="L382" s="29" t="n">
        <f aca="false">IF(N382="SST",0.087,IF(N382="SLT",0.087,IF(N382="LST",0.12,IF(N382="LLT",0.12,IF(N382="LST-OO",0.12,IF(N382="LLT-OO",0.12,IF(N382="LMT-OO",0.12,IF(N382="HST",0.07,IF(N382="HLT",0.07)))))))))</f>
        <v>0</v>
      </c>
      <c r="M382" s="33" t="str">
        <f aca="false">IF(ISBLANK(N382),"",IF(N382="HST",J382+K382*((I382+H382)/2),IF(N382="HLT",J382+K382*((I382+H382)/2),J382+K382*LN((I382+H382)/2))))</f>
        <v/>
      </c>
      <c r="N382" s="31"/>
      <c r="O382" s="31"/>
      <c r="P382" s="34" t="n">
        <f aca="false">IF($H$3="US",IF(LEFT(N382,1)="S",IF(O382&lt;=4000,1,IF(O382&gt;4000,0.79+(6*O382/100000))),IF(LEFT(N382,1)="L",IF(O382&lt;=200,1,IF(O382&gt;200,1.005+(4.5526*O382/100000))),IF(LEFT(N382,1)="H",1))),IF($H$3="SI",IF(LEFT(N382,1)="S",IF(O382&lt;=1219.51,1,IF(O382&gt;1219.51,0.79+(6*(O382*3.28)/100000))),IF(LEFT(N382,1)="L",IF(O382&lt;=60.98,1,IF(O382&gt;60.98,1.005+(4.5526*(O382*3.28)/100000))),IF(LEFT(N382,1)="H",1)))))</f>
        <v>0</v>
      </c>
      <c r="Q382" s="35"/>
      <c r="R382" s="36" t="str">
        <f aca="false">IF(AF382&lt;0,0,IF($AD382=0,"Review",IF($H$3="US",(($H382-$I382-0.066667*($G382))/($G382*$M382)-($L382*$Q382))*$P382,(($H382-$I382-0.066667*($G382))/($G382*$M382)-($L382/8.696*$Q382))*$P382*37)))</f>
        <v>Review</v>
      </c>
      <c r="S382" s="37" t="str">
        <f aca="false">IF(R382="Review","",IF(R382=0,"",(SQRT(SUMSQ((5),(100*1.4/(H382-I382)),(100*IF($E$3="US",0.1,0.1*37)/R382)))/100)*R382))</f>
        <v/>
      </c>
      <c r="T382" s="38" t="str">
        <f aca="false">IF(R382="Review","",IF(R382=0,"",S382/R382))</f>
        <v/>
      </c>
      <c r="U382" s="39" t="n">
        <v>0.1814</v>
      </c>
      <c r="V382" s="40" t="n">
        <v>0.00096</v>
      </c>
      <c r="W382" s="41" t="e">
        <f aca="false">U382*G382</f>
        <v>#VALUE!</v>
      </c>
      <c r="X382" s="41" t="e">
        <f aca="false">EXP(-W382)</f>
        <v>#VALUE!</v>
      </c>
      <c r="Y382" s="41" t="e">
        <f aca="false">1-X382</f>
        <v>#VALUE!</v>
      </c>
      <c r="Z382" s="41" t="e">
        <f aca="false">1-(Y382/W382)</f>
        <v>#VALUE!</v>
      </c>
      <c r="AA382" s="41" t="e">
        <f aca="false">(R382*U382*V382)/Z382</f>
        <v>#VALUE!</v>
      </c>
      <c r="AB382" s="40" t="n">
        <v>0.01887</v>
      </c>
      <c r="AC382" s="42" t="s">
        <v>50</v>
      </c>
      <c r="AD382" s="43" t="b">
        <f aca="false">AND(NOT(ISBLANK(D382)),NOT(ISBLANK(F382)),NOT(ISBLANK(H382)),NOT(ISBLANK(I382)),NOT(ISBLANK(O382)),NOT(ISBLANK(Q382)),Q382&gt;=0,O382&gt;=0,H382&gt;=0,I382&gt;=0,G382&gt;0)</f>
        <v>0</v>
      </c>
      <c r="AE382" s="42" t="s">
        <v>51</v>
      </c>
      <c r="AF382" s="44" t="str">
        <f aca="false">IF($AD382=0,"Review",IF($H$3="US",(($H382-$I382-0.066667*($G382))/($G382*$M382)-($L382*$Q382))*$P382,(($H382-$I382-0.066667*($G382))/($G382*$M382)-($L382/8.696*$Q382))*$P382*37))</f>
        <v>Review</v>
      </c>
      <c r="AG382" s="45" t="str">
        <f aca="false">IF($AD382=0,"Review",IF($H$3="US",AA382/AB382*0.105*37,AA382/AB382))</f>
        <v>Review</v>
      </c>
      <c r="AH382" s="46" t="str">
        <f aca="false">IF($AD382=0,"",IF($H$3="US",AG382/60/60,AG382/24/60/60))</f>
        <v/>
      </c>
      <c r="AI382" s="47" t="str">
        <f aca="false">IF($AD382=0,"",IF($H$3="US",AA382/AB382*37/24/60/60,AA382/AB382/24/60/60))</f>
        <v/>
      </c>
      <c r="AJ382" s="48" t="str">
        <f aca="false">IF(AD382=0,"",IF(AF382=0,"",S382/R382))</f>
        <v/>
      </c>
      <c r="AK382" s="49" t="str">
        <f aca="false">IF(AD382=1,5%,"")</f>
        <v/>
      </c>
      <c r="AL382" s="49" t="str">
        <f aca="false">IF(AD382=1,(100*1.4)/(H382-I382)/100,"")</f>
        <v/>
      </c>
      <c r="AM382" s="49" t="str">
        <f aca="false">IF(AD382=1,IF(G382&gt;0,IF($H$3="US",0.1/AF382,(0.1*37)/AF382),0.1),"")</f>
        <v/>
      </c>
      <c r="AN382" s="49" t="str">
        <f aca="false">IF(AD382=1,SQRT(AK382*AK382+AL382*AL382+AM382*AM382),"")</f>
        <v/>
      </c>
      <c r="AO382" s="55"/>
    </row>
    <row r="383" customFormat="false" ht="19.35" hidden="false" customHeight="false" outlineLevel="0" collapsed="false">
      <c r="A383" s="26"/>
      <c r="B383" s="26"/>
      <c r="C383" s="27"/>
      <c r="D383" s="28"/>
      <c r="E383" s="27"/>
      <c r="F383" s="28"/>
      <c r="G383" s="29" t="str">
        <f aca="false">IF(OR(ISBLANK(C383),ISBLANK(D383),ISBLANK(E383),ISBLANK(F383)),"",(E383+F383)-(C383+D383))</f>
        <v/>
      </c>
      <c r="H383" s="30"/>
      <c r="I383" s="31"/>
      <c r="J383" s="32" t="n">
        <f aca="false">IF(N383="SST",0.314473,IF(N383="SLT",0.031243,IF(N383="LST",0.124228,IF(N383="LLT",0.010189,IF(N383="LST-OO",0.074671,IF(N383="LLT-OO",0.011965,IF(N383="LMT-OO",0.013497,IF(N383="HST",7.2954,IF(N383="HLT",0.60795)))))))))</f>
        <v>0</v>
      </c>
      <c r="K383" s="32" t="n">
        <f aca="false">IF(N383="SST",0.260619,IF(N383="SLT",0.02188,IF(N383="LST",0.040676,IF(N383="LLT",0.003372,IF(N383="LST-OO",0.037557,IF(N383="LLT-OO",0.002079,IF(N383="LMT-OO",0.012499,IF(N383="HST",0.004293,IF(N383="HLT",0.0003578)))))))))</f>
        <v>0</v>
      </c>
      <c r="L383" s="29" t="n">
        <f aca="false">IF(N383="SST",0.087,IF(N383="SLT",0.087,IF(N383="LST",0.12,IF(N383="LLT",0.12,IF(N383="LST-OO",0.12,IF(N383="LLT-OO",0.12,IF(N383="LMT-OO",0.12,IF(N383="HST",0.07,IF(N383="HLT",0.07)))))))))</f>
        <v>0</v>
      </c>
      <c r="M383" s="33" t="str">
        <f aca="false">IF(ISBLANK(N383),"",IF(N383="HST",J383+K383*((I383+H383)/2),IF(N383="HLT",J383+K383*((I383+H383)/2),J383+K383*LN((I383+H383)/2))))</f>
        <v/>
      </c>
      <c r="N383" s="31"/>
      <c r="O383" s="31"/>
      <c r="P383" s="34" t="n">
        <f aca="false">IF($H$3="US",IF(LEFT(N383,1)="S",IF(O383&lt;=4000,1,IF(O383&gt;4000,0.79+(6*O383/100000))),IF(LEFT(N383,1)="L",IF(O383&lt;=200,1,IF(O383&gt;200,1.005+(4.5526*O383/100000))),IF(LEFT(N383,1)="H",1))),IF($H$3="SI",IF(LEFT(N383,1)="S",IF(O383&lt;=1219.51,1,IF(O383&gt;1219.51,0.79+(6*(O383*3.28)/100000))),IF(LEFT(N383,1)="L",IF(O383&lt;=60.98,1,IF(O383&gt;60.98,1.005+(4.5526*(O383*3.28)/100000))),IF(LEFT(N383,1)="H",1)))))</f>
        <v>0</v>
      </c>
      <c r="Q383" s="35"/>
      <c r="R383" s="36" t="str">
        <f aca="false">IF(AF383&lt;0,0,IF($AD383=0,"Review",IF($H$3="US",(($H383-$I383-0.066667*($G383))/($G383*$M383)-($L383*$Q383))*$P383,(($H383-$I383-0.066667*($G383))/($G383*$M383)-($L383/8.696*$Q383))*$P383*37)))</f>
        <v>Review</v>
      </c>
      <c r="S383" s="37" t="str">
        <f aca="false">IF(R383="Review","",IF(R383=0,"",(SQRT(SUMSQ((5),(100*1.4/(H383-I383)),(100*IF($E$3="US",0.1,0.1*37)/R383)))/100)*R383))</f>
        <v/>
      </c>
      <c r="T383" s="38" t="str">
        <f aca="false">IF(R383="Review","",IF(R383=0,"",S383/R383))</f>
        <v/>
      </c>
      <c r="U383" s="39" t="n">
        <v>0.1814</v>
      </c>
      <c r="V383" s="40" t="n">
        <v>0.00096</v>
      </c>
      <c r="W383" s="41" t="e">
        <f aca="false">U383*G383</f>
        <v>#VALUE!</v>
      </c>
      <c r="X383" s="41" t="e">
        <f aca="false">EXP(-W383)</f>
        <v>#VALUE!</v>
      </c>
      <c r="Y383" s="41" t="e">
        <f aca="false">1-X383</f>
        <v>#VALUE!</v>
      </c>
      <c r="Z383" s="41" t="e">
        <f aca="false">1-(Y383/W383)</f>
        <v>#VALUE!</v>
      </c>
      <c r="AA383" s="41" t="e">
        <f aca="false">(R383*U383*V383)/Z383</f>
        <v>#VALUE!</v>
      </c>
      <c r="AB383" s="40" t="n">
        <v>0.01887</v>
      </c>
      <c r="AC383" s="42" t="s">
        <v>50</v>
      </c>
      <c r="AD383" s="43" t="b">
        <f aca="false">AND(NOT(ISBLANK(D383)),NOT(ISBLANK(F383)),NOT(ISBLANK(H383)),NOT(ISBLANK(I383)),NOT(ISBLANK(O383)),NOT(ISBLANK(Q383)),Q383&gt;=0,O383&gt;=0,H383&gt;=0,I383&gt;=0,G383&gt;0)</f>
        <v>0</v>
      </c>
      <c r="AE383" s="42" t="s">
        <v>51</v>
      </c>
      <c r="AF383" s="44" t="str">
        <f aca="false">IF($AD383=0,"Review",IF($H$3="US",(($H383-$I383-0.066667*($G383))/($G383*$M383)-($L383*$Q383))*$P383,(($H383-$I383-0.066667*($G383))/($G383*$M383)-($L383/8.696*$Q383))*$P383*37))</f>
        <v>Review</v>
      </c>
      <c r="AG383" s="45" t="str">
        <f aca="false">IF($AD383=0,"Review",IF($H$3="US",AA383/AB383*0.105*37,AA383/AB383))</f>
        <v>Review</v>
      </c>
      <c r="AH383" s="46" t="str">
        <f aca="false">IF($AD383=0,"",IF($H$3="US",AG383/60/60,AG383/24/60/60))</f>
        <v/>
      </c>
      <c r="AI383" s="47" t="str">
        <f aca="false">IF($AD383=0,"",IF($H$3="US",AA383/AB383*37/24/60/60,AA383/AB383/24/60/60))</f>
        <v/>
      </c>
      <c r="AJ383" s="48" t="str">
        <f aca="false">IF(AD383=0,"",IF(AF383=0,"",S383/R383))</f>
        <v/>
      </c>
      <c r="AK383" s="49" t="str">
        <f aca="false">IF(AD383=1,5%,"")</f>
        <v/>
      </c>
      <c r="AL383" s="49" t="str">
        <f aca="false">IF(AD383=1,(100*1.4)/(H383-I383)/100,"")</f>
        <v/>
      </c>
      <c r="AM383" s="49" t="str">
        <f aca="false">IF(AD383=1,IF(G383&gt;0,IF($H$3="US",0.1/AF383,(0.1*37)/AF383),0.1),"")</f>
        <v/>
      </c>
      <c r="AN383" s="49" t="str">
        <f aca="false">IF(AD383=1,SQRT(AK383*AK383+AL383*AL383+AM383*AM383),"")</f>
        <v/>
      </c>
      <c r="AO383" s="55"/>
    </row>
    <row r="384" customFormat="false" ht="19.35" hidden="false" customHeight="false" outlineLevel="0" collapsed="false">
      <c r="A384" s="26"/>
      <c r="B384" s="26"/>
      <c r="C384" s="27"/>
      <c r="D384" s="28"/>
      <c r="E384" s="27"/>
      <c r="F384" s="28"/>
      <c r="G384" s="29" t="str">
        <f aca="false">IF(OR(ISBLANK(C384),ISBLANK(D384),ISBLANK(E384),ISBLANK(F384)),"",(E384+F384)-(C384+D384))</f>
        <v/>
      </c>
      <c r="H384" s="30"/>
      <c r="I384" s="31"/>
      <c r="J384" s="32" t="n">
        <f aca="false">IF(N384="SST",0.314473,IF(N384="SLT",0.031243,IF(N384="LST",0.124228,IF(N384="LLT",0.010189,IF(N384="LST-OO",0.074671,IF(N384="LLT-OO",0.011965,IF(N384="LMT-OO",0.013497,IF(N384="HST",7.2954,IF(N384="HLT",0.60795)))))))))</f>
        <v>0</v>
      </c>
      <c r="K384" s="32" t="n">
        <f aca="false">IF(N384="SST",0.260619,IF(N384="SLT",0.02188,IF(N384="LST",0.040676,IF(N384="LLT",0.003372,IF(N384="LST-OO",0.037557,IF(N384="LLT-OO",0.002079,IF(N384="LMT-OO",0.012499,IF(N384="HST",0.004293,IF(N384="HLT",0.0003578)))))))))</f>
        <v>0</v>
      </c>
      <c r="L384" s="29" t="n">
        <f aca="false">IF(N384="SST",0.087,IF(N384="SLT",0.087,IF(N384="LST",0.12,IF(N384="LLT",0.12,IF(N384="LST-OO",0.12,IF(N384="LLT-OO",0.12,IF(N384="LMT-OO",0.12,IF(N384="HST",0.07,IF(N384="HLT",0.07)))))))))</f>
        <v>0</v>
      </c>
      <c r="M384" s="33" t="str">
        <f aca="false">IF(ISBLANK(N384),"",IF(N384="HST",J384+K384*((I384+H384)/2),IF(N384="HLT",J384+K384*((I384+H384)/2),J384+K384*LN((I384+H384)/2))))</f>
        <v/>
      </c>
      <c r="N384" s="31"/>
      <c r="O384" s="31"/>
      <c r="P384" s="34" t="n">
        <f aca="false">IF($H$3="US",IF(LEFT(N384,1)="S",IF(O384&lt;=4000,1,IF(O384&gt;4000,0.79+(6*O384/100000))),IF(LEFT(N384,1)="L",IF(O384&lt;=200,1,IF(O384&gt;200,1.005+(4.5526*O384/100000))),IF(LEFT(N384,1)="H",1))),IF($H$3="SI",IF(LEFT(N384,1)="S",IF(O384&lt;=1219.51,1,IF(O384&gt;1219.51,0.79+(6*(O384*3.28)/100000))),IF(LEFT(N384,1)="L",IF(O384&lt;=60.98,1,IF(O384&gt;60.98,1.005+(4.5526*(O384*3.28)/100000))),IF(LEFT(N384,1)="H",1)))))</f>
        <v>0</v>
      </c>
      <c r="Q384" s="35"/>
      <c r="R384" s="36" t="str">
        <f aca="false">IF(AF384&lt;0,0,IF($AD384=0,"Review",IF($H$3="US",(($H384-$I384-0.066667*($G384))/($G384*$M384)-($L384*$Q384))*$P384,(($H384-$I384-0.066667*($G384))/($G384*$M384)-($L384/8.696*$Q384))*$P384*37)))</f>
        <v>Review</v>
      </c>
      <c r="S384" s="37" t="str">
        <f aca="false">IF(R384="Review","",IF(R384=0,"",(SQRT(SUMSQ((5),(100*1.4/(H384-I384)),(100*IF($E$3="US",0.1,0.1*37)/R384)))/100)*R384))</f>
        <v/>
      </c>
      <c r="T384" s="38" t="str">
        <f aca="false">IF(R384="Review","",IF(R384=0,"",S384/R384))</f>
        <v/>
      </c>
      <c r="U384" s="39" t="n">
        <v>0.1814</v>
      </c>
      <c r="V384" s="40" t="n">
        <v>0.00096</v>
      </c>
      <c r="W384" s="41" t="e">
        <f aca="false">U384*G384</f>
        <v>#VALUE!</v>
      </c>
      <c r="X384" s="41" t="e">
        <f aca="false">EXP(-W384)</f>
        <v>#VALUE!</v>
      </c>
      <c r="Y384" s="41" t="e">
        <f aca="false">1-X384</f>
        <v>#VALUE!</v>
      </c>
      <c r="Z384" s="41" t="e">
        <f aca="false">1-(Y384/W384)</f>
        <v>#VALUE!</v>
      </c>
      <c r="AA384" s="41" t="e">
        <f aca="false">(R384*U384*V384)/Z384</f>
        <v>#VALUE!</v>
      </c>
      <c r="AB384" s="40" t="n">
        <v>0.01887</v>
      </c>
      <c r="AC384" s="42" t="s">
        <v>50</v>
      </c>
      <c r="AD384" s="43" t="b">
        <f aca="false">AND(NOT(ISBLANK(D384)),NOT(ISBLANK(F384)),NOT(ISBLANK(H384)),NOT(ISBLANK(I384)),NOT(ISBLANK(O384)),NOT(ISBLANK(Q384)),Q384&gt;=0,O384&gt;=0,H384&gt;=0,I384&gt;=0,G384&gt;0)</f>
        <v>0</v>
      </c>
      <c r="AE384" s="42" t="s">
        <v>51</v>
      </c>
      <c r="AF384" s="44" t="str">
        <f aca="false">IF($AD384=0,"Review",IF($H$3="US",(($H384-$I384-0.066667*($G384))/($G384*$M384)-($L384*$Q384))*$P384,(($H384-$I384-0.066667*($G384))/($G384*$M384)-($L384/8.696*$Q384))*$P384*37))</f>
        <v>Review</v>
      </c>
      <c r="AG384" s="45" t="str">
        <f aca="false">IF($AD384=0,"Review",IF($H$3="US",AA384/AB384*0.105*37,AA384/AB384))</f>
        <v>Review</v>
      </c>
      <c r="AH384" s="46" t="str">
        <f aca="false">IF($AD384=0,"",IF($H$3="US",AG384/60/60,AG384/24/60/60))</f>
        <v/>
      </c>
      <c r="AI384" s="47" t="str">
        <f aca="false">IF($AD384=0,"",IF($H$3="US",AA384/AB384*37/24/60/60,AA384/AB384/24/60/60))</f>
        <v/>
      </c>
      <c r="AJ384" s="48" t="str">
        <f aca="false">IF(AD384=0,"",IF(AF384=0,"",S384/R384))</f>
        <v/>
      </c>
      <c r="AK384" s="49" t="str">
        <f aca="false">IF(AD384=1,5%,"")</f>
        <v/>
      </c>
      <c r="AL384" s="49" t="str">
        <f aca="false">IF(AD384=1,(100*1.4)/(H384-I384)/100,"")</f>
        <v/>
      </c>
      <c r="AM384" s="49" t="str">
        <f aca="false">IF(AD384=1,IF(G384&gt;0,IF($H$3="US",0.1/AF384,(0.1*37)/AF384),0.1),"")</f>
        <v/>
      </c>
      <c r="AN384" s="49" t="str">
        <f aca="false">IF(AD384=1,SQRT(AK384*AK384+AL384*AL384+AM384*AM384),"")</f>
        <v/>
      </c>
      <c r="AO384" s="55"/>
    </row>
    <row r="385" customFormat="false" ht="19.35" hidden="false" customHeight="false" outlineLevel="0" collapsed="false">
      <c r="A385" s="26"/>
      <c r="B385" s="26"/>
      <c r="C385" s="27"/>
      <c r="D385" s="28"/>
      <c r="E385" s="27"/>
      <c r="F385" s="28"/>
      <c r="G385" s="29" t="str">
        <f aca="false">IF(OR(ISBLANK(C385),ISBLANK(D385),ISBLANK(E385),ISBLANK(F385)),"",(E385+F385)-(C385+D385))</f>
        <v/>
      </c>
      <c r="H385" s="30"/>
      <c r="I385" s="31"/>
      <c r="J385" s="32" t="n">
        <f aca="false">IF(N385="SST",0.314473,IF(N385="SLT",0.031243,IF(N385="LST",0.124228,IF(N385="LLT",0.010189,IF(N385="LST-OO",0.074671,IF(N385="LLT-OO",0.011965,IF(N385="LMT-OO",0.013497,IF(N385="HST",7.2954,IF(N385="HLT",0.60795)))))))))</f>
        <v>0</v>
      </c>
      <c r="K385" s="32" t="n">
        <f aca="false">IF(N385="SST",0.260619,IF(N385="SLT",0.02188,IF(N385="LST",0.040676,IF(N385="LLT",0.003372,IF(N385="LST-OO",0.037557,IF(N385="LLT-OO",0.002079,IF(N385="LMT-OO",0.012499,IF(N385="HST",0.004293,IF(N385="HLT",0.0003578)))))))))</f>
        <v>0</v>
      </c>
      <c r="L385" s="29" t="n">
        <f aca="false">IF(N385="SST",0.087,IF(N385="SLT",0.087,IF(N385="LST",0.12,IF(N385="LLT",0.12,IF(N385="LST-OO",0.12,IF(N385="LLT-OO",0.12,IF(N385="LMT-OO",0.12,IF(N385="HST",0.07,IF(N385="HLT",0.07)))))))))</f>
        <v>0</v>
      </c>
      <c r="M385" s="33" t="str">
        <f aca="false">IF(ISBLANK(N385),"",IF(N385="HST",J385+K385*((I385+H385)/2),IF(N385="HLT",J385+K385*((I385+H385)/2),J385+K385*LN((I385+H385)/2))))</f>
        <v/>
      </c>
      <c r="N385" s="31"/>
      <c r="O385" s="31"/>
      <c r="P385" s="34" t="n">
        <f aca="false">IF($H$3="US",IF(LEFT(N385,1)="S",IF(O385&lt;=4000,1,IF(O385&gt;4000,0.79+(6*O385/100000))),IF(LEFT(N385,1)="L",IF(O385&lt;=200,1,IF(O385&gt;200,1.005+(4.5526*O385/100000))),IF(LEFT(N385,1)="H",1))),IF($H$3="SI",IF(LEFT(N385,1)="S",IF(O385&lt;=1219.51,1,IF(O385&gt;1219.51,0.79+(6*(O385*3.28)/100000))),IF(LEFT(N385,1)="L",IF(O385&lt;=60.98,1,IF(O385&gt;60.98,1.005+(4.5526*(O385*3.28)/100000))),IF(LEFT(N385,1)="H",1)))))</f>
        <v>0</v>
      </c>
      <c r="Q385" s="35"/>
      <c r="R385" s="36" t="str">
        <f aca="false">IF(AF385&lt;0,0,IF($AD385=0,"Review",IF($H$3="US",(($H385-$I385-0.066667*($G385))/($G385*$M385)-($L385*$Q385))*$P385,(($H385-$I385-0.066667*($G385))/($G385*$M385)-($L385/8.696*$Q385))*$P385*37)))</f>
        <v>Review</v>
      </c>
      <c r="S385" s="37" t="str">
        <f aca="false">IF(R385="Review","",IF(R385=0,"",(SQRT(SUMSQ((5),(100*1.4/(H385-I385)),(100*IF($E$3="US",0.1,0.1*37)/R385)))/100)*R385))</f>
        <v/>
      </c>
      <c r="T385" s="38" t="str">
        <f aca="false">IF(R385="Review","",IF(R385=0,"",S385/R385))</f>
        <v/>
      </c>
      <c r="U385" s="39" t="n">
        <v>0.1814</v>
      </c>
      <c r="V385" s="40" t="n">
        <v>0.00096</v>
      </c>
      <c r="W385" s="41" t="e">
        <f aca="false">U385*G385</f>
        <v>#VALUE!</v>
      </c>
      <c r="X385" s="41" t="e">
        <f aca="false">EXP(-W385)</f>
        <v>#VALUE!</v>
      </c>
      <c r="Y385" s="41" t="e">
        <f aca="false">1-X385</f>
        <v>#VALUE!</v>
      </c>
      <c r="Z385" s="41" t="e">
        <f aca="false">1-(Y385/W385)</f>
        <v>#VALUE!</v>
      </c>
      <c r="AA385" s="41" t="e">
        <f aca="false">(R385*U385*V385)/Z385</f>
        <v>#VALUE!</v>
      </c>
      <c r="AB385" s="40" t="n">
        <v>0.01887</v>
      </c>
      <c r="AC385" s="42" t="s">
        <v>50</v>
      </c>
      <c r="AD385" s="43" t="b">
        <f aca="false">AND(NOT(ISBLANK(D385)),NOT(ISBLANK(F385)),NOT(ISBLANK(H385)),NOT(ISBLANK(I385)),NOT(ISBLANK(O385)),NOT(ISBLANK(Q385)),Q385&gt;=0,O385&gt;=0,H385&gt;=0,I385&gt;=0,G385&gt;0)</f>
        <v>0</v>
      </c>
      <c r="AE385" s="42" t="s">
        <v>51</v>
      </c>
      <c r="AF385" s="44" t="str">
        <f aca="false">IF($AD385=0,"Review",IF($H$3="US",(($H385-$I385-0.066667*($G385))/($G385*$M385)-($L385*$Q385))*$P385,(($H385-$I385-0.066667*($G385))/($G385*$M385)-($L385/8.696*$Q385))*$P385*37))</f>
        <v>Review</v>
      </c>
      <c r="AG385" s="45" t="str">
        <f aca="false">IF($AD385=0,"Review",IF($H$3="US",AA385/AB385*0.105*37,AA385/AB385))</f>
        <v>Review</v>
      </c>
      <c r="AH385" s="46" t="str">
        <f aca="false">IF($AD385=0,"",IF($H$3="US",AG385/60/60,AG385/24/60/60))</f>
        <v/>
      </c>
      <c r="AI385" s="47" t="str">
        <f aca="false">IF($AD385=0,"",IF($H$3="US",AA385/AB385*37/24/60/60,AA385/AB385/24/60/60))</f>
        <v/>
      </c>
      <c r="AJ385" s="48" t="str">
        <f aca="false">IF(AD385=0,"",IF(AF385=0,"",S385/R385))</f>
        <v/>
      </c>
      <c r="AK385" s="49" t="str">
        <f aca="false">IF(AD385=1,5%,"")</f>
        <v/>
      </c>
      <c r="AL385" s="49" t="str">
        <f aca="false">IF(AD385=1,(100*1.4)/(H385-I385)/100,"")</f>
        <v/>
      </c>
      <c r="AM385" s="49" t="str">
        <f aca="false">IF(AD385=1,IF(G385&gt;0,IF($H$3="US",0.1/AF385,(0.1*37)/AF385),0.1),"")</f>
        <v/>
      </c>
      <c r="AN385" s="49" t="str">
        <f aca="false">IF(AD385=1,SQRT(AK385*AK385+AL385*AL385+AM385*AM385),"")</f>
        <v/>
      </c>
      <c r="AO385" s="55"/>
    </row>
    <row r="386" customFormat="false" ht="19.35" hidden="false" customHeight="false" outlineLevel="0" collapsed="false">
      <c r="A386" s="26"/>
      <c r="B386" s="26"/>
      <c r="C386" s="27"/>
      <c r="D386" s="28"/>
      <c r="E386" s="27"/>
      <c r="F386" s="28"/>
      <c r="G386" s="29" t="str">
        <f aca="false">IF(OR(ISBLANK(C386),ISBLANK(D386),ISBLANK(E386),ISBLANK(F386)),"",(E386+F386)-(C386+D386))</f>
        <v/>
      </c>
      <c r="H386" s="30"/>
      <c r="I386" s="31"/>
      <c r="J386" s="32" t="n">
        <f aca="false">IF(N386="SST",0.314473,IF(N386="SLT",0.031243,IF(N386="LST",0.124228,IF(N386="LLT",0.010189,IF(N386="LST-OO",0.074671,IF(N386="LLT-OO",0.011965,IF(N386="LMT-OO",0.013497,IF(N386="HST",7.2954,IF(N386="HLT",0.60795)))))))))</f>
        <v>0</v>
      </c>
      <c r="K386" s="32" t="n">
        <f aca="false">IF(N386="SST",0.260619,IF(N386="SLT",0.02188,IF(N386="LST",0.040676,IF(N386="LLT",0.003372,IF(N386="LST-OO",0.037557,IF(N386="LLT-OO",0.002079,IF(N386="LMT-OO",0.012499,IF(N386="HST",0.004293,IF(N386="HLT",0.0003578)))))))))</f>
        <v>0</v>
      </c>
      <c r="L386" s="29" t="n">
        <f aca="false">IF(N386="SST",0.087,IF(N386="SLT",0.087,IF(N386="LST",0.12,IF(N386="LLT",0.12,IF(N386="LST-OO",0.12,IF(N386="LLT-OO",0.12,IF(N386="LMT-OO",0.12,IF(N386="HST",0.07,IF(N386="HLT",0.07)))))))))</f>
        <v>0</v>
      </c>
      <c r="M386" s="33" t="str">
        <f aca="false">IF(ISBLANK(N386),"",IF(N386="HST",J386+K386*((I386+H386)/2),IF(N386="HLT",J386+K386*((I386+H386)/2),J386+K386*LN((I386+H386)/2))))</f>
        <v/>
      </c>
      <c r="N386" s="31"/>
      <c r="O386" s="31"/>
      <c r="P386" s="34" t="n">
        <f aca="false">IF($H$3="US",IF(LEFT(N386,1)="S",IF(O386&lt;=4000,1,IF(O386&gt;4000,0.79+(6*O386/100000))),IF(LEFT(N386,1)="L",IF(O386&lt;=200,1,IF(O386&gt;200,1.005+(4.5526*O386/100000))),IF(LEFT(N386,1)="H",1))),IF($H$3="SI",IF(LEFT(N386,1)="S",IF(O386&lt;=1219.51,1,IF(O386&gt;1219.51,0.79+(6*(O386*3.28)/100000))),IF(LEFT(N386,1)="L",IF(O386&lt;=60.98,1,IF(O386&gt;60.98,1.005+(4.5526*(O386*3.28)/100000))),IF(LEFT(N386,1)="H",1)))))</f>
        <v>0</v>
      </c>
      <c r="Q386" s="35"/>
      <c r="R386" s="36" t="str">
        <f aca="false">IF(AF386&lt;0,0,IF($AD386=0,"Review",IF($H$3="US",(($H386-$I386-0.066667*($G386))/($G386*$M386)-($L386*$Q386))*$P386,(($H386-$I386-0.066667*($G386))/($G386*$M386)-($L386/8.696*$Q386))*$P386*37)))</f>
        <v>Review</v>
      </c>
      <c r="S386" s="37" t="str">
        <f aca="false">IF(R386="Review","",IF(R386=0,"",(SQRT(SUMSQ((5),(100*1.4/(H386-I386)),(100*IF($E$3="US",0.1,0.1*37)/R386)))/100)*R386))</f>
        <v/>
      </c>
      <c r="T386" s="38" t="str">
        <f aca="false">IF(R386="Review","",IF(R386=0,"",S386/R386))</f>
        <v/>
      </c>
      <c r="U386" s="39" t="n">
        <v>0.1814</v>
      </c>
      <c r="V386" s="40" t="n">
        <v>0.00096</v>
      </c>
      <c r="W386" s="41" t="e">
        <f aca="false">U386*G386</f>
        <v>#VALUE!</v>
      </c>
      <c r="X386" s="41" t="e">
        <f aca="false">EXP(-W386)</f>
        <v>#VALUE!</v>
      </c>
      <c r="Y386" s="41" t="e">
        <f aca="false">1-X386</f>
        <v>#VALUE!</v>
      </c>
      <c r="Z386" s="41" t="e">
        <f aca="false">1-(Y386/W386)</f>
        <v>#VALUE!</v>
      </c>
      <c r="AA386" s="41" t="e">
        <f aca="false">(R386*U386*V386)/Z386</f>
        <v>#VALUE!</v>
      </c>
      <c r="AB386" s="40" t="n">
        <v>0.01887</v>
      </c>
      <c r="AC386" s="42" t="s">
        <v>50</v>
      </c>
      <c r="AD386" s="43" t="b">
        <f aca="false">AND(NOT(ISBLANK(D386)),NOT(ISBLANK(F386)),NOT(ISBLANK(H386)),NOT(ISBLANK(I386)),NOT(ISBLANK(O386)),NOT(ISBLANK(Q386)),Q386&gt;=0,O386&gt;=0,H386&gt;=0,I386&gt;=0,G386&gt;0)</f>
        <v>0</v>
      </c>
      <c r="AE386" s="42" t="s">
        <v>51</v>
      </c>
      <c r="AF386" s="44" t="str">
        <f aca="false">IF($AD386=0,"Review",IF($H$3="US",(($H386-$I386-0.066667*($G386))/($G386*$M386)-($L386*$Q386))*$P386,(($H386-$I386-0.066667*($G386))/($G386*$M386)-($L386/8.696*$Q386))*$P386*37))</f>
        <v>Review</v>
      </c>
      <c r="AG386" s="45" t="str">
        <f aca="false">IF($AD386=0,"Review",IF($H$3="US",AA386/AB386*0.105*37,AA386/AB386))</f>
        <v>Review</v>
      </c>
      <c r="AH386" s="46" t="str">
        <f aca="false">IF($AD386=0,"",IF($H$3="US",AG386/60/60,AG386/24/60/60))</f>
        <v/>
      </c>
      <c r="AI386" s="47" t="str">
        <f aca="false">IF($AD386=0,"",IF($H$3="US",AA386/AB386*37/24/60/60,AA386/AB386/24/60/60))</f>
        <v/>
      </c>
      <c r="AJ386" s="48" t="str">
        <f aca="false">IF(AD386=0,"",IF(AF386=0,"",S386/R386))</f>
        <v/>
      </c>
      <c r="AK386" s="49" t="str">
        <f aca="false">IF(AD386=1,5%,"")</f>
        <v/>
      </c>
      <c r="AL386" s="49" t="str">
        <f aca="false">IF(AD386=1,(100*1.4)/(H386-I386)/100,"")</f>
        <v/>
      </c>
      <c r="AM386" s="49" t="str">
        <f aca="false">IF(AD386=1,IF(G386&gt;0,IF($H$3="US",0.1/AF386,(0.1*37)/AF386),0.1),"")</f>
        <v/>
      </c>
      <c r="AN386" s="49" t="str">
        <f aca="false">IF(AD386=1,SQRT(AK386*AK386+AL386*AL386+AM386*AM386),"")</f>
        <v/>
      </c>
      <c r="AO386" s="55"/>
    </row>
    <row r="387" customFormat="false" ht="19.35" hidden="false" customHeight="false" outlineLevel="0" collapsed="false">
      <c r="A387" s="26"/>
      <c r="B387" s="26"/>
      <c r="C387" s="27"/>
      <c r="D387" s="28"/>
      <c r="E387" s="27"/>
      <c r="F387" s="28"/>
      <c r="G387" s="29" t="str">
        <f aca="false">IF(OR(ISBLANK(C387),ISBLANK(D387),ISBLANK(E387),ISBLANK(F387)),"",(E387+F387)-(C387+D387))</f>
        <v/>
      </c>
      <c r="H387" s="30"/>
      <c r="I387" s="31"/>
      <c r="J387" s="32" t="n">
        <f aca="false">IF(N387="SST",0.314473,IF(N387="SLT",0.031243,IF(N387="LST",0.124228,IF(N387="LLT",0.010189,IF(N387="LST-OO",0.074671,IF(N387="LLT-OO",0.011965,IF(N387="LMT-OO",0.013497,IF(N387="HST",7.2954,IF(N387="HLT",0.60795)))))))))</f>
        <v>0</v>
      </c>
      <c r="K387" s="32" t="n">
        <f aca="false">IF(N387="SST",0.260619,IF(N387="SLT",0.02188,IF(N387="LST",0.040676,IF(N387="LLT",0.003372,IF(N387="LST-OO",0.037557,IF(N387="LLT-OO",0.002079,IF(N387="LMT-OO",0.012499,IF(N387="HST",0.004293,IF(N387="HLT",0.0003578)))))))))</f>
        <v>0</v>
      </c>
      <c r="L387" s="29" t="n">
        <f aca="false">IF(N387="SST",0.087,IF(N387="SLT",0.087,IF(N387="LST",0.12,IF(N387="LLT",0.12,IF(N387="LST-OO",0.12,IF(N387="LLT-OO",0.12,IF(N387="LMT-OO",0.12,IF(N387="HST",0.07,IF(N387="HLT",0.07)))))))))</f>
        <v>0</v>
      </c>
      <c r="M387" s="33" t="str">
        <f aca="false">IF(ISBLANK(N387),"",IF(N387="HST",J387+K387*((I387+H387)/2),IF(N387="HLT",J387+K387*((I387+H387)/2),J387+K387*LN((I387+H387)/2))))</f>
        <v/>
      </c>
      <c r="N387" s="31"/>
      <c r="O387" s="31"/>
      <c r="P387" s="34" t="n">
        <f aca="false">IF($H$3="US",IF(LEFT(N387,1)="S",IF(O387&lt;=4000,1,IF(O387&gt;4000,0.79+(6*O387/100000))),IF(LEFT(N387,1)="L",IF(O387&lt;=200,1,IF(O387&gt;200,1.005+(4.5526*O387/100000))),IF(LEFT(N387,1)="H",1))),IF($H$3="SI",IF(LEFT(N387,1)="S",IF(O387&lt;=1219.51,1,IF(O387&gt;1219.51,0.79+(6*(O387*3.28)/100000))),IF(LEFT(N387,1)="L",IF(O387&lt;=60.98,1,IF(O387&gt;60.98,1.005+(4.5526*(O387*3.28)/100000))),IF(LEFT(N387,1)="H",1)))))</f>
        <v>0</v>
      </c>
      <c r="Q387" s="35"/>
      <c r="R387" s="36" t="str">
        <f aca="false">IF(AF387&lt;0,0,IF($AD387=0,"Review",IF($H$3="US",(($H387-$I387-0.066667*($G387))/($G387*$M387)-($L387*$Q387))*$P387,(($H387-$I387-0.066667*($G387))/($G387*$M387)-($L387/8.696*$Q387))*$P387*37)))</f>
        <v>Review</v>
      </c>
      <c r="S387" s="37" t="str">
        <f aca="false">IF(R387="Review","",IF(R387=0,"",(SQRT(SUMSQ((5),(100*1.4/(H387-I387)),(100*IF($E$3="US",0.1,0.1*37)/R387)))/100)*R387))</f>
        <v/>
      </c>
      <c r="T387" s="38" t="str">
        <f aca="false">IF(R387="Review","",IF(R387=0,"",S387/R387))</f>
        <v/>
      </c>
      <c r="U387" s="39" t="n">
        <v>0.1814</v>
      </c>
      <c r="V387" s="40" t="n">
        <v>0.00096</v>
      </c>
      <c r="W387" s="41" t="e">
        <f aca="false">U387*G387</f>
        <v>#VALUE!</v>
      </c>
      <c r="X387" s="41" t="e">
        <f aca="false">EXP(-W387)</f>
        <v>#VALUE!</v>
      </c>
      <c r="Y387" s="41" t="e">
        <f aca="false">1-X387</f>
        <v>#VALUE!</v>
      </c>
      <c r="Z387" s="41" t="e">
        <f aca="false">1-(Y387/W387)</f>
        <v>#VALUE!</v>
      </c>
      <c r="AA387" s="41" t="e">
        <f aca="false">(R387*U387*V387)/Z387</f>
        <v>#VALUE!</v>
      </c>
      <c r="AB387" s="40" t="n">
        <v>0.01887</v>
      </c>
      <c r="AC387" s="42" t="s">
        <v>50</v>
      </c>
      <c r="AD387" s="43" t="b">
        <f aca="false">AND(NOT(ISBLANK(D387)),NOT(ISBLANK(F387)),NOT(ISBLANK(H387)),NOT(ISBLANK(I387)),NOT(ISBLANK(O387)),NOT(ISBLANK(Q387)),Q387&gt;=0,O387&gt;=0,H387&gt;=0,I387&gt;=0,G387&gt;0)</f>
        <v>0</v>
      </c>
      <c r="AE387" s="42" t="s">
        <v>51</v>
      </c>
      <c r="AF387" s="44" t="str">
        <f aca="false">IF($AD387=0,"Review",IF($H$3="US",(($H387-$I387-0.066667*($G387))/($G387*$M387)-($L387*$Q387))*$P387,(($H387-$I387-0.066667*($G387))/($G387*$M387)-($L387/8.696*$Q387))*$P387*37))</f>
        <v>Review</v>
      </c>
      <c r="AG387" s="45" t="str">
        <f aca="false">IF($AD387=0,"Review",IF($H$3="US",AA387/AB387*0.105*37,AA387/AB387))</f>
        <v>Review</v>
      </c>
      <c r="AH387" s="46" t="str">
        <f aca="false">IF($AD387=0,"",IF($H$3="US",AG387/60/60,AG387/24/60/60))</f>
        <v/>
      </c>
      <c r="AI387" s="47" t="str">
        <f aca="false">IF($AD387=0,"",IF($H$3="US",AA387/AB387*37/24/60/60,AA387/AB387/24/60/60))</f>
        <v/>
      </c>
      <c r="AJ387" s="48" t="str">
        <f aca="false">IF(AD387=0,"",IF(AF387=0,"",S387/R387))</f>
        <v/>
      </c>
      <c r="AK387" s="49" t="str">
        <f aca="false">IF(AD387=1,5%,"")</f>
        <v/>
      </c>
      <c r="AL387" s="49" t="str">
        <f aca="false">IF(AD387=1,(100*1.4)/(H387-I387)/100,"")</f>
        <v/>
      </c>
      <c r="AM387" s="49" t="str">
        <f aca="false">IF(AD387=1,IF(G387&gt;0,IF($H$3="US",0.1/AF387,(0.1*37)/AF387),0.1),"")</f>
        <v/>
      </c>
      <c r="AN387" s="49" t="str">
        <f aca="false">IF(AD387=1,SQRT(AK387*AK387+AL387*AL387+AM387*AM387),"")</f>
        <v/>
      </c>
      <c r="AO387" s="55"/>
    </row>
    <row r="388" customFormat="false" ht="19.35" hidden="false" customHeight="false" outlineLevel="0" collapsed="false">
      <c r="A388" s="26"/>
      <c r="B388" s="26"/>
      <c r="C388" s="27"/>
      <c r="D388" s="28"/>
      <c r="E388" s="27"/>
      <c r="F388" s="28"/>
      <c r="G388" s="29" t="str">
        <f aca="false">IF(OR(ISBLANK(C388),ISBLANK(D388),ISBLANK(E388),ISBLANK(F388)),"",(E388+F388)-(C388+D388))</f>
        <v/>
      </c>
      <c r="H388" s="30"/>
      <c r="I388" s="31"/>
      <c r="J388" s="32" t="n">
        <f aca="false">IF(N388="SST",0.314473,IF(N388="SLT",0.031243,IF(N388="LST",0.124228,IF(N388="LLT",0.010189,IF(N388="LST-OO",0.074671,IF(N388="LLT-OO",0.011965,IF(N388="LMT-OO",0.013497,IF(N388="HST",7.2954,IF(N388="HLT",0.60795)))))))))</f>
        <v>0</v>
      </c>
      <c r="K388" s="32" t="n">
        <f aca="false">IF(N388="SST",0.260619,IF(N388="SLT",0.02188,IF(N388="LST",0.040676,IF(N388="LLT",0.003372,IF(N388="LST-OO",0.037557,IF(N388="LLT-OO",0.002079,IF(N388="LMT-OO",0.012499,IF(N388="HST",0.004293,IF(N388="HLT",0.0003578)))))))))</f>
        <v>0</v>
      </c>
      <c r="L388" s="29" t="n">
        <f aca="false">IF(N388="SST",0.087,IF(N388="SLT",0.087,IF(N388="LST",0.12,IF(N388="LLT",0.12,IF(N388="LST-OO",0.12,IF(N388="LLT-OO",0.12,IF(N388="LMT-OO",0.12,IF(N388="HST",0.07,IF(N388="HLT",0.07)))))))))</f>
        <v>0</v>
      </c>
      <c r="M388" s="33" t="str">
        <f aca="false">IF(ISBLANK(N388),"",IF(N388="HST",J388+K388*((I388+H388)/2),IF(N388="HLT",J388+K388*((I388+H388)/2),J388+K388*LN((I388+H388)/2))))</f>
        <v/>
      </c>
      <c r="N388" s="31"/>
      <c r="O388" s="31"/>
      <c r="P388" s="34" t="n">
        <f aca="false">IF($H$3="US",IF(LEFT(N388,1)="S",IF(O388&lt;=4000,1,IF(O388&gt;4000,0.79+(6*O388/100000))),IF(LEFT(N388,1)="L",IF(O388&lt;=200,1,IF(O388&gt;200,1.005+(4.5526*O388/100000))),IF(LEFT(N388,1)="H",1))),IF($H$3="SI",IF(LEFT(N388,1)="S",IF(O388&lt;=1219.51,1,IF(O388&gt;1219.51,0.79+(6*(O388*3.28)/100000))),IF(LEFT(N388,1)="L",IF(O388&lt;=60.98,1,IF(O388&gt;60.98,1.005+(4.5526*(O388*3.28)/100000))),IF(LEFT(N388,1)="H",1)))))</f>
        <v>0</v>
      </c>
      <c r="Q388" s="35"/>
      <c r="R388" s="36" t="str">
        <f aca="false">IF(AF388&lt;0,0,IF($AD388=0,"Review",IF($H$3="US",(($H388-$I388-0.066667*($G388))/($G388*$M388)-($L388*$Q388))*$P388,(($H388-$I388-0.066667*($G388))/($G388*$M388)-($L388/8.696*$Q388))*$P388*37)))</f>
        <v>Review</v>
      </c>
      <c r="S388" s="37" t="str">
        <f aca="false">IF(R388="Review","",IF(R388=0,"",(SQRT(SUMSQ((5),(100*1.4/(H388-I388)),(100*IF($E$3="US",0.1,0.1*37)/R388)))/100)*R388))</f>
        <v/>
      </c>
      <c r="T388" s="38" t="str">
        <f aca="false">IF(R388="Review","",IF(R388=0,"",S388/R388))</f>
        <v/>
      </c>
      <c r="U388" s="39" t="n">
        <v>0.1814</v>
      </c>
      <c r="V388" s="40" t="n">
        <v>0.00096</v>
      </c>
      <c r="W388" s="41" t="e">
        <f aca="false">U388*G388</f>
        <v>#VALUE!</v>
      </c>
      <c r="X388" s="41" t="e">
        <f aca="false">EXP(-W388)</f>
        <v>#VALUE!</v>
      </c>
      <c r="Y388" s="41" t="e">
        <f aca="false">1-X388</f>
        <v>#VALUE!</v>
      </c>
      <c r="Z388" s="41" t="e">
        <f aca="false">1-(Y388/W388)</f>
        <v>#VALUE!</v>
      </c>
      <c r="AA388" s="41" t="e">
        <f aca="false">(R388*U388*V388)/Z388</f>
        <v>#VALUE!</v>
      </c>
      <c r="AB388" s="40" t="n">
        <v>0.01887</v>
      </c>
      <c r="AC388" s="42" t="s">
        <v>50</v>
      </c>
      <c r="AD388" s="43" t="b">
        <f aca="false">AND(NOT(ISBLANK(D388)),NOT(ISBLANK(F388)),NOT(ISBLANK(H388)),NOT(ISBLANK(I388)),NOT(ISBLANK(O388)),NOT(ISBLANK(Q388)),Q388&gt;=0,O388&gt;=0,H388&gt;=0,I388&gt;=0,G388&gt;0)</f>
        <v>0</v>
      </c>
      <c r="AE388" s="42" t="s">
        <v>51</v>
      </c>
      <c r="AF388" s="44" t="str">
        <f aca="false">IF($AD388=0,"Review",IF($H$3="US",(($H388-$I388-0.066667*($G388))/($G388*$M388)-($L388*$Q388))*$P388,(($H388-$I388-0.066667*($G388))/($G388*$M388)-($L388/8.696*$Q388))*$P388*37))</f>
        <v>Review</v>
      </c>
      <c r="AG388" s="45" t="str">
        <f aca="false">IF($AD388=0,"Review",IF($H$3="US",AA388/AB388*0.105*37,AA388/AB388))</f>
        <v>Review</v>
      </c>
      <c r="AH388" s="46" t="str">
        <f aca="false">IF($AD388=0,"",IF($H$3="US",AG388/60/60,AG388/24/60/60))</f>
        <v/>
      </c>
      <c r="AI388" s="47" t="str">
        <f aca="false">IF($AD388=0,"",IF($H$3="US",AA388/AB388*37/24/60/60,AA388/AB388/24/60/60))</f>
        <v/>
      </c>
      <c r="AJ388" s="48" t="str">
        <f aca="false">IF(AD388=0,"",IF(AF388=0,"",S388/R388))</f>
        <v/>
      </c>
      <c r="AK388" s="49" t="str">
        <f aca="false">IF(AD388=1,5%,"")</f>
        <v/>
      </c>
      <c r="AL388" s="49" t="str">
        <f aca="false">IF(AD388=1,(100*1.4)/(H388-I388)/100,"")</f>
        <v/>
      </c>
      <c r="AM388" s="49" t="str">
        <f aca="false">IF(AD388=1,IF(G388&gt;0,IF($H$3="US",0.1/AF388,(0.1*37)/AF388),0.1),"")</f>
        <v/>
      </c>
      <c r="AN388" s="49" t="str">
        <f aca="false">IF(AD388=1,SQRT(AK388*AK388+AL388*AL388+AM388*AM388),"")</f>
        <v/>
      </c>
      <c r="AO388" s="55"/>
    </row>
    <row r="389" customFormat="false" ht="19.35" hidden="false" customHeight="false" outlineLevel="0" collapsed="false">
      <c r="A389" s="26"/>
      <c r="B389" s="26"/>
      <c r="C389" s="27"/>
      <c r="D389" s="28"/>
      <c r="E389" s="27"/>
      <c r="F389" s="28"/>
      <c r="G389" s="29" t="str">
        <f aca="false">IF(OR(ISBLANK(C389),ISBLANK(D389),ISBLANK(E389),ISBLANK(F389)),"",(E389+F389)-(C389+D389))</f>
        <v/>
      </c>
      <c r="H389" s="30"/>
      <c r="I389" s="31"/>
      <c r="J389" s="32" t="n">
        <f aca="false">IF(N389="SST",0.314473,IF(N389="SLT",0.031243,IF(N389="LST",0.124228,IF(N389="LLT",0.010189,IF(N389="LST-OO",0.074671,IF(N389="LLT-OO",0.011965,IF(N389="LMT-OO",0.013497,IF(N389="HST",7.2954,IF(N389="HLT",0.60795)))))))))</f>
        <v>0</v>
      </c>
      <c r="K389" s="32" t="n">
        <f aca="false">IF(N389="SST",0.260619,IF(N389="SLT",0.02188,IF(N389="LST",0.040676,IF(N389="LLT",0.003372,IF(N389="LST-OO",0.037557,IF(N389="LLT-OO",0.002079,IF(N389="LMT-OO",0.012499,IF(N389="HST",0.004293,IF(N389="HLT",0.0003578)))))))))</f>
        <v>0</v>
      </c>
      <c r="L389" s="29" t="n">
        <f aca="false">IF(N389="SST",0.087,IF(N389="SLT",0.087,IF(N389="LST",0.12,IF(N389="LLT",0.12,IF(N389="LST-OO",0.12,IF(N389="LLT-OO",0.12,IF(N389="LMT-OO",0.12,IF(N389="HST",0.07,IF(N389="HLT",0.07)))))))))</f>
        <v>0</v>
      </c>
      <c r="M389" s="33" t="str">
        <f aca="false">IF(ISBLANK(N389),"",IF(N389="HST",J389+K389*((I389+H389)/2),IF(N389="HLT",J389+K389*((I389+H389)/2),J389+K389*LN((I389+H389)/2))))</f>
        <v/>
      </c>
      <c r="N389" s="31"/>
      <c r="O389" s="31"/>
      <c r="P389" s="34" t="n">
        <f aca="false">IF($H$3="US",IF(LEFT(N389,1)="S",IF(O389&lt;=4000,1,IF(O389&gt;4000,0.79+(6*O389/100000))),IF(LEFT(N389,1)="L",IF(O389&lt;=200,1,IF(O389&gt;200,1.005+(4.5526*O389/100000))),IF(LEFT(N389,1)="H",1))),IF($H$3="SI",IF(LEFT(N389,1)="S",IF(O389&lt;=1219.51,1,IF(O389&gt;1219.51,0.79+(6*(O389*3.28)/100000))),IF(LEFT(N389,1)="L",IF(O389&lt;=60.98,1,IF(O389&gt;60.98,1.005+(4.5526*(O389*3.28)/100000))),IF(LEFT(N389,1)="H",1)))))</f>
        <v>0</v>
      </c>
      <c r="Q389" s="35"/>
      <c r="R389" s="36" t="str">
        <f aca="false">IF(AF389&lt;0,0,IF($AD389=0,"Review",IF($H$3="US",(($H389-$I389-0.066667*($G389))/($G389*$M389)-($L389*$Q389))*$P389,(($H389-$I389-0.066667*($G389))/($G389*$M389)-($L389/8.696*$Q389))*$P389*37)))</f>
        <v>Review</v>
      </c>
      <c r="S389" s="37" t="str">
        <f aca="false">IF(R389="Review","",IF(R389=0,"",(SQRT(SUMSQ((5),(100*1.4/(H389-I389)),(100*IF($E$3="US",0.1,0.1*37)/R389)))/100)*R389))</f>
        <v/>
      </c>
      <c r="T389" s="38" t="str">
        <f aca="false">IF(R389="Review","",IF(R389=0,"",S389/R389))</f>
        <v/>
      </c>
      <c r="U389" s="39" t="n">
        <v>0.1814</v>
      </c>
      <c r="V389" s="40" t="n">
        <v>0.00096</v>
      </c>
      <c r="W389" s="41" t="e">
        <f aca="false">U389*G389</f>
        <v>#VALUE!</v>
      </c>
      <c r="X389" s="41" t="e">
        <f aca="false">EXP(-W389)</f>
        <v>#VALUE!</v>
      </c>
      <c r="Y389" s="41" t="e">
        <f aca="false">1-X389</f>
        <v>#VALUE!</v>
      </c>
      <c r="Z389" s="41" t="e">
        <f aca="false">1-(Y389/W389)</f>
        <v>#VALUE!</v>
      </c>
      <c r="AA389" s="41" t="e">
        <f aca="false">(R389*U389*V389)/Z389</f>
        <v>#VALUE!</v>
      </c>
      <c r="AB389" s="40" t="n">
        <v>0.01887</v>
      </c>
      <c r="AC389" s="42" t="s">
        <v>50</v>
      </c>
      <c r="AD389" s="43" t="b">
        <f aca="false">AND(NOT(ISBLANK(D389)),NOT(ISBLANK(F389)),NOT(ISBLANK(H389)),NOT(ISBLANK(I389)),NOT(ISBLANK(O389)),NOT(ISBLANK(Q389)),Q389&gt;=0,O389&gt;=0,H389&gt;=0,I389&gt;=0,G389&gt;0)</f>
        <v>0</v>
      </c>
      <c r="AE389" s="42" t="s">
        <v>51</v>
      </c>
      <c r="AF389" s="44" t="str">
        <f aca="false">IF($AD389=0,"Review",IF($H$3="US",(($H389-$I389-0.066667*($G389))/($G389*$M389)-($L389*$Q389))*$P389,(($H389-$I389-0.066667*($G389))/($G389*$M389)-($L389/8.696*$Q389))*$P389*37))</f>
        <v>Review</v>
      </c>
      <c r="AG389" s="45" t="str">
        <f aca="false">IF($AD389=0,"Review",IF($H$3="US",AA389/AB389*0.105*37,AA389/AB389))</f>
        <v>Review</v>
      </c>
      <c r="AH389" s="46" t="str">
        <f aca="false">IF($AD389=0,"",IF($H$3="US",AG389/60/60,AG389/24/60/60))</f>
        <v/>
      </c>
      <c r="AI389" s="47" t="str">
        <f aca="false">IF($AD389=0,"",IF($H$3="US",AA389/AB389*37/24/60/60,AA389/AB389/24/60/60))</f>
        <v/>
      </c>
      <c r="AJ389" s="48" t="str">
        <f aca="false">IF(AD389=0,"",IF(AF389=0,"",S389/R389))</f>
        <v/>
      </c>
      <c r="AK389" s="49" t="str">
        <f aca="false">IF(AD389=1,5%,"")</f>
        <v/>
      </c>
      <c r="AL389" s="49" t="str">
        <f aca="false">IF(AD389=1,(100*1.4)/(H389-I389)/100,"")</f>
        <v/>
      </c>
      <c r="AM389" s="49" t="str">
        <f aca="false">IF(AD389=1,IF(G389&gt;0,IF($H$3="US",0.1/AF389,(0.1*37)/AF389),0.1),"")</f>
        <v/>
      </c>
      <c r="AN389" s="49" t="str">
        <f aca="false">IF(AD389=1,SQRT(AK389*AK389+AL389*AL389+AM389*AM389),"")</f>
        <v/>
      </c>
      <c r="AO389" s="55"/>
    </row>
    <row r="390" customFormat="false" ht="19.35" hidden="false" customHeight="false" outlineLevel="0" collapsed="false">
      <c r="A390" s="26"/>
      <c r="B390" s="26"/>
      <c r="C390" s="27"/>
      <c r="D390" s="28"/>
      <c r="E390" s="27"/>
      <c r="F390" s="28"/>
      <c r="G390" s="29" t="str">
        <f aca="false">IF(OR(ISBLANK(C390),ISBLANK(D390),ISBLANK(E390),ISBLANK(F390)),"",(E390+F390)-(C390+D390))</f>
        <v/>
      </c>
      <c r="H390" s="30"/>
      <c r="I390" s="31"/>
      <c r="J390" s="32" t="n">
        <f aca="false">IF(N390="SST",0.314473,IF(N390="SLT",0.031243,IF(N390="LST",0.124228,IF(N390="LLT",0.010189,IF(N390="LST-OO",0.074671,IF(N390="LLT-OO",0.011965,IF(N390="LMT-OO",0.013497,IF(N390="HST",7.2954,IF(N390="HLT",0.60795)))))))))</f>
        <v>0</v>
      </c>
      <c r="K390" s="32" t="n">
        <f aca="false">IF(N390="SST",0.260619,IF(N390="SLT",0.02188,IF(N390="LST",0.040676,IF(N390="LLT",0.003372,IF(N390="LST-OO",0.037557,IF(N390="LLT-OO",0.002079,IF(N390="LMT-OO",0.012499,IF(N390="HST",0.004293,IF(N390="HLT",0.0003578)))))))))</f>
        <v>0</v>
      </c>
      <c r="L390" s="29" t="n">
        <f aca="false">IF(N390="SST",0.087,IF(N390="SLT",0.087,IF(N390="LST",0.12,IF(N390="LLT",0.12,IF(N390="LST-OO",0.12,IF(N390="LLT-OO",0.12,IF(N390="LMT-OO",0.12,IF(N390="HST",0.07,IF(N390="HLT",0.07)))))))))</f>
        <v>0</v>
      </c>
      <c r="M390" s="33" t="str">
        <f aca="false">IF(ISBLANK(N390),"",IF(N390="HST",J390+K390*((I390+H390)/2),IF(N390="HLT",J390+K390*((I390+H390)/2),J390+K390*LN((I390+H390)/2))))</f>
        <v/>
      </c>
      <c r="N390" s="31"/>
      <c r="O390" s="31"/>
      <c r="P390" s="34" t="n">
        <f aca="false">IF($H$3="US",IF(LEFT(N390,1)="S",IF(O390&lt;=4000,1,IF(O390&gt;4000,0.79+(6*O390/100000))),IF(LEFT(N390,1)="L",IF(O390&lt;=200,1,IF(O390&gt;200,1.005+(4.5526*O390/100000))),IF(LEFT(N390,1)="H",1))),IF($H$3="SI",IF(LEFT(N390,1)="S",IF(O390&lt;=1219.51,1,IF(O390&gt;1219.51,0.79+(6*(O390*3.28)/100000))),IF(LEFT(N390,1)="L",IF(O390&lt;=60.98,1,IF(O390&gt;60.98,1.005+(4.5526*(O390*3.28)/100000))),IF(LEFT(N390,1)="H",1)))))</f>
        <v>0</v>
      </c>
      <c r="Q390" s="35"/>
      <c r="R390" s="36" t="str">
        <f aca="false">IF(AF390&lt;0,0,IF($AD390=0,"Review",IF($H$3="US",(($H390-$I390-0.066667*($G390))/($G390*$M390)-($L390*$Q390))*$P390,(($H390-$I390-0.066667*($G390))/($G390*$M390)-($L390/8.696*$Q390))*$P390*37)))</f>
        <v>Review</v>
      </c>
      <c r="S390" s="37" t="str">
        <f aca="false">IF(R390="Review","",IF(R390=0,"",(SQRT(SUMSQ((5),(100*1.4/(H390-I390)),(100*IF($E$3="US",0.1,0.1*37)/R390)))/100)*R390))</f>
        <v/>
      </c>
      <c r="T390" s="38" t="str">
        <f aca="false">IF(R390="Review","",IF(R390=0,"",S390/R390))</f>
        <v/>
      </c>
      <c r="U390" s="39" t="n">
        <v>0.1814</v>
      </c>
      <c r="V390" s="40" t="n">
        <v>0.00096</v>
      </c>
      <c r="W390" s="41" t="e">
        <f aca="false">U390*G390</f>
        <v>#VALUE!</v>
      </c>
      <c r="X390" s="41" t="e">
        <f aca="false">EXP(-W390)</f>
        <v>#VALUE!</v>
      </c>
      <c r="Y390" s="41" t="e">
        <f aca="false">1-X390</f>
        <v>#VALUE!</v>
      </c>
      <c r="Z390" s="41" t="e">
        <f aca="false">1-(Y390/W390)</f>
        <v>#VALUE!</v>
      </c>
      <c r="AA390" s="41" t="e">
        <f aca="false">(R390*U390*V390)/Z390</f>
        <v>#VALUE!</v>
      </c>
      <c r="AB390" s="40" t="n">
        <v>0.01887</v>
      </c>
      <c r="AC390" s="42" t="s">
        <v>50</v>
      </c>
      <c r="AD390" s="43" t="b">
        <f aca="false">AND(NOT(ISBLANK(D390)),NOT(ISBLANK(F390)),NOT(ISBLANK(H390)),NOT(ISBLANK(I390)),NOT(ISBLANK(O390)),NOT(ISBLANK(Q390)),Q390&gt;=0,O390&gt;=0,H390&gt;=0,I390&gt;=0,G390&gt;0)</f>
        <v>0</v>
      </c>
      <c r="AE390" s="42" t="s">
        <v>51</v>
      </c>
      <c r="AF390" s="44" t="str">
        <f aca="false">IF($AD390=0,"Review",IF($H$3="US",(($H390-$I390-0.066667*($G390))/($G390*$M390)-($L390*$Q390))*$P390,(($H390-$I390-0.066667*($G390))/($G390*$M390)-($L390/8.696*$Q390))*$P390*37))</f>
        <v>Review</v>
      </c>
      <c r="AG390" s="45" t="str">
        <f aca="false">IF($AD390=0,"Review",IF($H$3="US",AA390/AB390*0.105*37,AA390/AB390))</f>
        <v>Review</v>
      </c>
      <c r="AH390" s="46" t="str">
        <f aca="false">IF($AD390=0,"",IF($H$3="US",AG390/60/60,AG390/24/60/60))</f>
        <v/>
      </c>
      <c r="AI390" s="47" t="str">
        <f aca="false">IF($AD390=0,"",IF($H$3="US",AA390/AB390*37/24/60/60,AA390/AB390/24/60/60))</f>
        <v/>
      </c>
      <c r="AJ390" s="48" t="str">
        <f aca="false">IF(AD390=0,"",IF(AF390=0,"",S390/R390))</f>
        <v/>
      </c>
      <c r="AK390" s="49" t="str">
        <f aca="false">IF(AD390=1,5%,"")</f>
        <v/>
      </c>
      <c r="AL390" s="49" t="str">
        <f aca="false">IF(AD390=1,(100*1.4)/(H390-I390)/100,"")</f>
        <v/>
      </c>
      <c r="AM390" s="49" t="str">
        <f aca="false">IF(AD390=1,IF(G390&gt;0,IF($H$3="US",0.1/AF390,(0.1*37)/AF390),0.1),"")</f>
        <v/>
      </c>
      <c r="AN390" s="49" t="str">
        <f aca="false">IF(AD390=1,SQRT(AK390*AK390+AL390*AL390+AM390*AM390),"")</f>
        <v/>
      </c>
      <c r="AO390" s="55"/>
    </row>
    <row r="391" customFormat="false" ht="19.35" hidden="false" customHeight="false" outlineLevel="0" collapsed="false">
      <c r="A391" s="26"/>
      <c r="B391" s="26"/>
      <c r="C391" s="27"/>
      <c r="D391" s="28"/>
      <c r="E391" s="27"/>
      <c r="F391" s="28"/>
      <c r="G391" s="29" t="str">
        <f aca="false">IF(OR(ISBLANK(C391),ISBLANK(D391),ISBLANK(E391),ISBLANK(F391)),"",(E391+F391)-(C391+D391))</f>
        <v/>
      </c>
      <c r="H391" s="30"/>
      <c r="I391" s="31"/>
      <c r="J391" s="32" t="n">
        <f aca="false">IF(N391="SST",0.314473,IF(N391="SLT",0.031243,IF(N391="LST",0.124228,IF(N391="LLT",0.010189,IF(N391="LST-OO",0.074671,IF(N391="LLT-OO",0.011965,IF(N391="LMT-OO",0.013497,IF(N391="HST",7.2954,IF(N391="HLT",0.60795)))))))))</f>
        <v>0</v>
      </c>
      <c r="K391" s="32" t="n">
        <f aca="false">IF(N391="SST",0.260619,IF(N391="SLT",0.02188,IF(N391="LST",0.040676,IF(N391="LLT",0.003372,IF(N391="LST-OO",0.037557,IF(N391="LLT-OO",0.002079,IF(N391="LMT-OO",0.012499,IF(N391="HST",0.004293,IF(N391="HLT",0.0003578)))))))))</f>
        <v>0</v>
      </c>
      <c r="L391" s="29" t="n">
        <f aca="false">IF(N391="SST",0.087,IF(N391="SLT",0.087,IF(N391="LST",0.12,IF(N391="LLT",0.12,IF(N391="LST-OO",0.12,IF(N391="LLT-OO",0.12,IF(N391="LMT-OO",0.12,IF(N391="HST",0.07,IF(N391="HLT",0.07)))))))))</f>
        <v>0</v>
      </c>
      <c r="M391" s="33" t="str">
        <f aca="false">IF(ISBLANK(N391),"",IF(N391="HST",J391+K391*((I391+H391)/2),IF(N391="HLT",J391+K391*((I391+H391)/2),J391+K391*LN((I391+H391)/2))))</f>
        <v/>
      </c>
      <c r="N391" s="31"/>
      <c r="O391" s="31"/>
      <c r="P391" s="34" t="n">
        <f aca="false">IF($H$3="US",IF(LEFT(N391,1)="S",IF(O391&lt;=4000,1,IF(O391&gt;4000,0.79+(6*O391/100000))),IF(LEFT(N391,1)="L",IF(O391&lt;=200,1,IF(O391&gt;200,1.005+(4.5526*O391/100000))),IF(LEFT(N391,1)="H",1))),IF($H$3="SI",IF(LEFT(N391,1)="S",IF(O391&lt;=1219.51,1,IF(O391&gt;1219.51,0.79+(6*(O391*3.28)/100000))),IF(LEFT(N391,1)="L",IF(O391&lt;=60.98,1,IF(O391&gt;60.98,1.005+(4.5526*(O391*3.28)/100000))),IF(LEFT(N391,1)="H",1)))))</f>
        <v>0</v>
      </c>
      <c r="Q391" s="35"/>
      <c r="R391" s="36" t="str">
        <f aca="false">IF(AF391&lt;0,0,IF($AD391=0,"Review",IF($H$3="US",(($H391-$I391-0.066667*($G391))/($G391*$M391)-($L391*$Q391))*$P391,(($H391-$I391-0.066667*($G391))/($G391*$M391)-($L391/8.696*$Q391))*$P391*37)))</f>
        <v>Review</v>
      </c>
      <c r="S391" s="37" t="str">
        <f aca="false">IF(R391="Review","",IF(R391=0,"",(SQRT(SUMSQ((5),(100*1.4/(H391-I391)),(100*IF($E$3="US",0.1,0.1*37)/R391)))/100)*R391))</f>
        <v/>
      </c>
      <c r="T391" s="38" t="str">
        <f aca="false">IF(R391="Review","",IF(R391=0,"",S391/R391))</f>
        <v/>
      </c>
      <c r="U391" s="39" t="n">
        <v>0.1814</v>
      </c>
      <c r="V391" s="40" t="n">
        <v>0.00096</v>
      </c>
      <c r="W391" s="41" t="e">
        <f aca="false">U391*G391</f>
        <v>#VALUE!</v>
      </c>
      <c r="X391" s="41" t="e">
        <f aca="false">EXP(-W391)</f>
        <v>#VALUE!</v>
      </c>
      <c r="Y391" s="41" t="e">
        <f aca="false">1-X391</f>
        <v>#VALUE!</v>
      </c>
      <c r="Z391" s="41" t="e">
        <f aca="false">1-(Y391/W391)</f>
        <v>#VALUE!</v>
      </c>
      <c r="AA391" s="41" t="e">
        <f aca="false">(R391*U391*V391)/Z391</f>
        <v>#VALUE!</v>
      </c>
      <c r="AB391" s="40" t="n">
        <v>0.01887</v>
      </c>
      <c r="AC391" s="42" t="s">
        <v>50</v>
      </c>
      <c r="AD391" s="43" t="b">
        <f aca="false">AND(NOT(ISBLANK(D391)),NOT(ISBLANK(F391)),NOT(ISBLANK(H391)),NOT(ISBLANK(I391)),NOT(ISBLANK(O391)),NOT(ISBLANK(Q391)),Q391&gt;=0,O391&gt;=0,H391&gt;=0,I391&gt;=0,G391&gt;0)</f>
        <v>0</v>
      </c>
      <c r="AE391" s="42" t="s">
        <v>51</v>
      </c>
      <c r="AF391" s="44" t="str">
        <f aca="false">IF($AD391=0,"Review",IF($H$3="US",(($H391-$I391-0.066667*($G391))/($G391*$M391)-($L391*$Q391))*$P391,(($H391-$I391-0.066667*($G391))/($G391*$M391)-($L391/8.696*$Q391))*$P391*37))</f>
        <v>Review</v>
      </c>
      <c r="AG391" s="45" t="str">
        <f aca="false">IF($AD391=0,"Review",IF($H$3="US",AA391/AB391*0.105*37,AA391/AB391))</f>
        <v>Review</v>
      </c>
      <c r="AH391" s="46" t="str">
        <f aca="false">IF($AD391=0,"",IF($H$3="US",AG391/60/60,AG391/24/60/60))</f>
        <v/>
      </c>
      <c r="AI391" s="47" t="str">
        <f aca="false">IF($AD391=0,"",IF($H$3="US",AA391/AB391*37/24/60/60,AA391/AB391/24/60/60))</f>
        <v/>
      </c>
      <c r="AJ391" s="48" t="str">
        <f aca="false">IF(AD391=0,"",IF(AF391=0,"",S391/R391))</f>
        <v/>
      </c>
      <c r="AK391" s="49" t="str">
        <f aca="false">IF(AD391=1,5%,"")</f>
        <v/>
      </c>
      <c r="AL391" s="49" t="str">
        <f aca="false">IF(AD391=1,(100*1.4)/(H391-I391)/100,"")</f>
        <v/>
      </c>
      <c r="AM391" s="49" t="str">
        <f aca="false">IF(AD391=1,IF(G391&gt;0,IF($H$3="US",0.1/AF391,(0.1*37)/AF391),0.1),"")</f>
        <v/>
      </c>
      <c r="AN391" s="49" t="str">
        <f aca="false">IF(AD391=1,SQRT(AK391*AK391+AL391*AL391+AM391*AM391),"")</f>
        <v/>
      </c>
      <c r="AO391" s="55"/>
    </row>
    <row r="392" customFormat="false" ht="19.35" hidden="false" customHeight="false" outlineLevel="0" collapsed="false">
      <c r="A392" s="26"/>
      <c r="B392" s="26"/>
      <c r="C392" s="27"/>
      <c r="D392" s="28"/>
      <c r="E392" s="27"/>
      <c r="F392" s="28"/>
      <c r="G392" s="29" t="str">
        <f aca="false">IF(OR(ISBLANK(C392),ISBLANK(D392),ISBLANK(E392),ISBLANK(F392)),"",(E392+F392)-(C392+D392))</f>
        <v/>
      </c>
      <c r="H392" s="30"/>
      <c r="I392" s="31"/>
      <c r="J392" s="32" t="n">
        <f aca="false">IF(N392="SST",0.314473,IF(N392="SLT",0.031243,IF(N392="LST",0.124228,IF(N392="LLT",0.010189,IF(N392="LST-OO",0.074671,IF(N392="LLT-OO",0.011965,IF(N392="LMT-OO",0.013497,IF(N392="HST",7.2954,IF(N392="HLT",0.60795)))))))))</f>
        <v>0</v>
      </c>
      <c r="K392" s="32" t="n">
        <f aca="false">IF(N392="SST",0.260619,IF(N392="SLT",0.02188,IF(N392="LST",0.040676,IF(N392="LLT",0.003372,IF(N392="LST-OO",0.037557,IF(N392="LLT-OO",0.002079,IF(N392="LMT-OO",0.012499,IF(N392="HST",0.004293,IF(N392="HLT",0.0003578)))))))))</f>
        <v>0</v>
      </c>
      <c r="L392" s="29" t="n">
        <f aca="false">IF(N392="SST",0.087,IF(N392="SLT",0.087,IF(N392="LST",0.12,IF(N392="LLT",0.12,IF(N392="LST-OO",0.12,IF(N392="LLT-OO",0.12,IF(N392="LMT-OO",0.12,IF(N392="HST",0.07,IF(N392="HLT",0.07)))))))))</f>
        <v>0</v>
      </c>
      <c r="M392" s="33" t="str">
        <f aca="false">IF(ISBLANK(N392),"",IF(N392="HST",J392+K392*((I392+H392)/2),IF(N392="HLT",J392+K392*((I392+H392)/2),J392+K392*LN((I392+H392)/2))))</f>
        <v/>
      </c>
      <c r="N392" s="31"/>
      <c r="O392" s="31"/>
      <c r="P392" s="34" t="n">
        <f aca="false">IF($H$3="US",IF(LEFT(N392,1)="S",IF(O392&lt;=4000,1,IF(O392&gt;4000,0.79+(6*O392/100000))),IF(LEFT(N392,1)="L",IF(O392&lt;=200,1,IF(O392&gt;200,1.005+(4.5526*O392/100000))),IF(LEFT(N392,1)="H",1))),IF($H$3="SI",IF(LEFT(N392,1)="S",IF(O392&lt;=1219.51,1,IF(O392&gt;1219.51,0.79+(6*(O392*3.28)/100000))),IF(LEFT(N392,1)="L",IF(O392&lt;=60.98,1,IF(O392&gt;60.98,1.005+(4.5526*(O392*3.28)/100000))),IF(LEFT(N392,1)="H",1)))))</f>
        <v>0</v>
      </c>
      <c r="Q392" s="35"/>
      <c r="R392" s="36" t="str">
        <f aca="false">IF(AF392&lt;0,0,IF($AD392=0,"Review",IF($H$3="US",(($H392-$I392-0.066667*($G392))/($G392*$M392)-($L392*$Q392))*$P392,(($H392-$I392-0.066667*($G392))/($G392*$M392)-($L392/8.696*$Q392))*$P392*37)))</f>
        <v>Review</v>
      </c>
      <c r="S392" s="37" t="str">
        <f aca="false">IF(R392="Review","",IF(R392=0,"",(SQRT(SUMSQ((5),(100*1.4/(H392-I392)),(100*IF($E$3="US",0.1,0.1*37)/R392)))/100)*R392))</f>
        <v/>
      </c>
      <c r="T392" s="38" t="str">
        <f aca="false">IF(R392="Review","",IF(R392=0,"",S392/R392))</f>
        <v/>
      </c>
      <c r="U392" s="39" t="n">
        <v>0.1814</v>
      </c>
      <c r="V392" s="40" t="n">
        <v>0.00096</v>
      </c>
      <c r="W392" s="41" t="e">
        <f aca="false">U392*G392</f>
        <v>#VALUE!</v>
      </c>
      <c r="X392" s="41" t="e">
        <f aca="false">EXP(-W392)</f>
        <v>#VALUE!</v>
      </c>
      <c r="Y392" s="41" t="e">
        <f aca="false">1-X392</f>
        <v>#VALUE!</v>
      </c>
      <c r="Z392" s="41" t="e">
        <f aca="false">1-(Y392/W392)</f>
        <v>#VALUE!</v>
      </c>
      <c r="AA392" s="41" t="e">
        <f aca="false">(R392*U392*V392)/Z392</f>
        <v>#VALUE!</v>
      </c>
      <c r="AB392" s="40" t="n">
        <v>0.01887</v>
      </c>
      <c r="AC392" s="42" t="s">
        <v>50</v>
      </c>
      <c r="AD392" s="43" t="b">
        <f aca="false">AND(NOT(ISBLANK(D392)),NOT(ISBLANK(F392)),NOT(ISBLANK(H392)),NOT(ISBLANK(I392)),NOT(ISBLANK(O392)),NOT(ISBLANK(Q392)),Q392&gt;=0,O392&gt;=0,H392&gt;=0,I392&gt;=0,G392&gt;0)</f>
        <v>0</v>
      </c>
      <c r="AE392" s="42" t="s">
        <v>51</v>
      </c>
      <c r="AF392" s="44" t="str">
        <f aca="false">IF($AD392=0,"Review",IF($H$3="US",(($H392-$I392-0.066667*($G392))/($G392*$M392)-($L392*$Q392))*$P392,(($H392-$I392-0.066667*($G392))/($G392*$M392)-($L392/8.696*$Q392))*$P392*37))</f>
        <v>Review</v>
      </c>
      <c r="AG392" s="45" t="str">
        <f aca="false">IF($AD392=0,"Review",IF($H$3="US",AA392/AB392*0.105*37,AA392/AB392))</f>
        <v>Review</v>
      </c>
      <c r="AH392" s="46" t="str">
        <f aca="false">IF($AD392=0,"",IF($H$3="US",AG392/60/60,AG392/24/60/60))</f>
        <v/>
      </c>
      <c r="AI392" s="47" t="str">
        <f aca="false">IF($AD392=0,"",IF($H$3="US",AA392/AB392*37/24/60/60,AA392/AB392/24/60/60))</f>
        <v/>
      </c>
      <c r="AJ392" s="48" t="str">
        <f aca="false">IF(AD392=0,"",IF(AF392=0,"",S392/R392))</f>
        <v/>
      </c>
      <c r="AK392" s="49" t="str">
        <f aca="false">IF(AD392=1,5%,"")</f>
        <v/>
      </c>
      <c r="AL392" s="49" t="str">
        <f aca="false">IF(AD392=1,(100*1.4)/(H392-I392)/100,"")</f>
        <v/>
      </c>
      <c r="AM392" s="49" t="str">
        <f aca="false">IF(AD392=1,IF(G392&gt;0,IF($H$3="US",0.1/AF392,(0.1*37)/AF392),0.1),"")</f>
        <v/>
      </c>
      <c r="AN392" s="49" t="str">
        <f aca="false">IF(AD392=1,SQRT(AK392*AK392+AL392*AL392+AM392*AM392),"")</f>
        <v/>
      </c>
      <c r="AO392" s="55"/>
    </row>
    <row r="393" customFormat="false" ht="19.35" hidden="false" customHeight="false" outlineLevel="0" collapsed="false">
      <c r="A393" s="26"/>
      <c r="B393" s="26"/>
      <c r="C393" s="27"/>
      <c r="D393" s="28"/>
      <c r="E393" s="27"/>
      <c r="F393" s="28"/>
      <c r="G393" s="29" t="str">
        <f aca="false">IF(OR(ISBLANK(C393),ISBLANK(D393),ISBLANK(E393),ISBLANK(F393)),"",(E393+F393)-(C393+D393))</f>
        <v/>
      </c>
      <c r="H393" s="30"/>
      <c r="I393" s="31"/>
      <c r="J393" s="32" t="n">
        <f aca="false">IF(N393="SST",0.314473,IF(N393="SLT",0.031243,IF(N393="LST",0.124228,IF(N393="LLT",0.010189,IF(N393="LST-OO",0.074671,IF(N393="LLT-OO",0.011965,IF(N393="LMT-OO",0.013497,IF(N393="HST",7.2954,IF(N393="HLT",0.60795)))))))))</f>
        <v>0</v>
      </c>
      <c r="K393" s="32" t="n">
        <f aca="false">IF(N393="SST",0.260619,IF(N393="SLT",0.02188,IF(N393="LST",0.040676,IF(N393="LLT",0.003372,IF(N393="LST-OO",0.037557,IF(N393="LLT-OO",0.002079,IF(N393="LMT-OO",0.012499,IF(N393="HST",0.004293,IF(N393="HLT",0.0003578)))))))))</f>
        <v>0</v>
      </c>
      <c r="L393" s="29" t="n">
        <f aca="false">IF(N393="SST",0.087,IF(N393="SLT",0.087,IF(N393="LST",0.12,IF(N393="LLT",0.12,IF(N393="LST-OO",0.12,IF(N393="LLT-OO",0.12,IF(N393="LMT-OO",0.12,IF(N393="HST",0.07,IF(N393="HLT",0.07)))))))))</f>
        <v>0</v>
      </c>
      <c r="M393" s="33" t="str">
        <f aca="false">IF(ISBLANK(N393),"",IF(N393="HST",J393+K393*((I393+H393)/2),IF(N393="HLT",J393+K393*((I393+H393)/2),J393+K393*LN((I393+H393)/2))))</f>
        <v/>
      </c>
      <c r="N393" s="31"/>
      <c r="O393" s="31"/>
      <c r="P393" s="34" t="n">
        <f aca="false">IF($H$3="US",IF(LEFT(N393,1)="S",IF(O393&lt;=4000,1,IF(O393&gt;4000,0.79+(6*O393/100000))),IF(LEFT(N393,1)="L",IF(O393&lt;=200,1,IF(O393&gt;200,1.005+(4.5526*O393/100000))),IF(LEFT(N393,1)="H",1))),IF($H$3="SI",IF(LEFT(N393,1)="S",IF(O393&lt;=1219.51,1,IF(O393&gt;1219.51,0.79+(6*(O393*3.28)/100000))),IF(LEFT(N393,1)="L",IF(O393&lt;=60.98,1,IF(O393&gt;60.98,1.005+(4.5526*(O393*3.28)/100000))),IF(LEFT(N393,1)="H",1)))))</f>
        <v>0</v>
      </c>
      <c r="Q393" s="35"/>
      <c r="R393" s="36" t="str">
        <f aca="false">IF(AF393&lt;0,0,IF($AD393=0,"Review",IF($H$3="US",(($H393-$I393-0.066667*($G393))/($G393*$M393)-($L393*$Q393))*$P393,(($H393-$I393-0.066667*($G393))/($G393*$M393)-($L393/8.696*$Q393))*$P393*37)))</f>
        <v>Review</v>
      </c>
      <c r="S393" s="37" t="str">
        <f aca="false">IF(R393="Review","",IF(R393=0,"",(SQRT(SUMSQ((5),(100*1.4/(H393-I393)),(100*IF($E$3="US",0.1,0.1*37)/R393)))/100)*R393))</f>
        <v/>
      </c>
      <c r="T393" s="38" t="str">
        <f aca="false">IF(R393="Review","",IF(R393=0,"",S393/R393))</f>
        <v/>
      </c>
      <c r="U393" s="39" t="n">
        <v>0.1814</v>
      </c>
      <c r="V393" s="40" t="n">
        <v>0.00096</v>
      </c>
      <c r="W393" s="41" t="e">
        <f aca="false">U393*G393</f>
        <v>#VALUE!</v>
      </c>
      <c r="X393" s="41" t="e">
        <f aca="false">EXP(-W393)</f>
        <v>#VALUE!</v>
      </c>
      <c r="Y393" s="41" t="e">
        <f aca="false">1-X393</f>
        <v>#VALUE!</v>
      </c>
      <c r="Z393" s="41" t="e">
        <f aca="false">1-(Y393/W393)</f>
        <v>#VALUE!</v>
      </c>
      <c r="AA393" s="41" t="e">
        <f aca="false">(R393*U393*V393)/Z393</f>
        <v>#VALUE!</v>
      </c>
      <c r="AB393" s="40" t="n">
        <v>0.01887</v>
      </c>
      <c r="AC393" s="42" t="s">
        <v>50</v>
      </c>
      <c r="AD393" s="43" t="b">
        <f aca="false">AND(NOT(ISBLANK(D393)),NOT(ISBLANK(F393)),NOT(ISBLANK(H393)),NOT(ISBLANK(I393)),NOT(ISBLANK(O393)),NOT(ISBLANK(Q393)),Q393&gt;=0,O393&gt;=0,H393&gt;=0,I393&gt;=0,G393&gt;0)</f>
        <v>0</v>
      </c>
      <c r="AE393" s="42" t="s">
        <v>51</v>
      </c>
      <c r="AF393" s="44" t="str">
        <f aca="false">IF($AD393=0,"Review",IF($H$3="US",(($H393-$I393-0.066667*($G393))/($G393*$M393)-($L393*$Q393))*$P393,(($H393-$I393-0.066667*($G393))/($G393*$M393)-($L393/8.696*$Q393))*$P393*37))</f>
        <v>Review</v>
      </c>
      <c r="AG393" s="45" t="str">
        <f aca="false">IF($AD393=0,"Review",IF($H$3="US",AA393/AB393*0.105*37,AA393/AB393))</f>
        <v>Review</v>
      </c>
      <c r="AH393" s="46" t="str">
        <f aca="false">IF($AD393=0,"",IF($H$3="US",AG393/60/60,AG393/24/60/60))</f>
        <v/>
      </c>
      <c r="AI393" s="47" t="str">
        <f aca="false">IF($AD393=0,"",IF($H$3="US",AA393/AB393*37/24/60/60,AA393/AB393/24/60/60))</f>
        <v/>
      </c>
      <c r="AJ393" s="48" t="str">
        <f aca="false">IF(AD393=0,"",IF(AF393=0,"",S393/R393))</f>
        <v/>
      </c>
      <c r="AK393" s="49" t="str">
        <f aca="false">IF(AD393=1,5%,"")</f>
        <v/>
      </c>
      <c r="AL393" s="49" t="str">
        <f aca="false">IF(AD393=1,(100*1.4)/(H393-I393)/100,"")</f>
        <v/>
      </c>
      <c r="AM393" s="49" t="str">
        <f aca="false">IF(AD393=1,IF(G393&gt;0,IF($H$3="US",0.1/AF393,(0.1*37)/AF393),0.1),"")</f>
        <v/>
      </c>
      <c r="AN393" s="49" t="str">
        <f aca="false">IF(AD393=1,SQRT(AK393*AK393+AL393*AL393+AM393*AM393),"")</f>
        <v/>
      </c>
      <c r="AO393" s="55"/>
    </row>
    <row r="394" customFormat="false" ht="19.35" hidden="false" customHeight="false" outlineLevel="0" collapsed="false">
      <c r="A394" s="26"/>
      <c r="B394" s="26"/>
      <c r="C394" s="27"/>
      <c r="D394" s="28"/>
      <c r="E394" s="27"/>
      <c r="F394" s="28"/>
      <c r="G394" s="29" t="str">
        <f aca="false">IF(OR(ISBLANK(C394),ISBLANK(D394),ISBLANK(E394),ISBLANK(F394)),"",(E394+F394)-(C394+D394))</f>
        <v/>
      </c>
      <c r="H394" s="30"/>
      <c r="I394" s="31"/>
      <c r="J394" s="32" t="n">
        <f aca="false">IF(N394="SST",0.314473,IF(N394="SLT",0.031243,IF(N394="LST",0.124228,IF(N394="LLT",0.010189,IF(N394="LST-OO",0.074671,IF(N394="LLT-OO",0.011965,IF(N394="LMT-OO",0.013497,IF(N394="HST",7.2954,IF(N394="HLT",0.60795)))))))))</f>
        <v>0</v>
      </c>
      <c r="K394" s="32" t="n">
        <f aca="false">IF(N394="SST",0.260619,IF(N394="SLT",0.02188,IF(N394="LST",0.040676,IF(N394="LLT",0.003372,IF(N394="LST-OO",0.037557,IF(N394="LLT-OO",0.002079,IF(N394="LMT-OO",0.012499,IF(N394="HST",0.004293,IF(N394="HLT",0.0003578)))))))))</f>
        <v>0</v>
      </c>
      <c r="L394" s="29" t="n">
        <f aca="false">IF(N394="SST",0.087,IF(N394="SLT",0.087,IF(N394="LST",0.12,IF(N394="LLT",0.12,IF(N394="LST-OO",0.12,IF(N394="LLT-OO",0.12,IF(N394="LMT-OO",0.12,IF(N394="HST",0.07,IF(N394="HLT",0.07)))))))))</f>
        <v>0</v>
      </c>
      <c r="M394" s="33" t="str">
        <f aca="false">IF(ISBLANK(N394),"",IF(N394="HST",J394+K394*((I394+H394)/2),IF(N394="HLT",J394+K394*((I394+H394)/2),J394+K394*LN((I394+H394)/2))))</f>
        <v/>
      </c>
      <c r="N394" s="31"/>
      <c r="O394" s="31"/>
      <c r="P394" s="34" t="n">
        <f aca="false">IF($H$3="US",IF(LEFT(N394,1)="S",IF(O394&lt;=4000,1,IF(O394&gt;4000,0.79+(6*O394/100000))),IF(LEFT(N394,1)="L",IF(O394&lt;=200,1,IF(O394&gt;200,1.005+(4.5526*O394/100000))),IF(LEFT(N394,1)="H",1))),IF($H$3="SI",IF(LEFT(N394,1)="S",IF(O394&lt;=1219.51,1,IF(O394&gt;1219.51,0.79+(6*(O394*3.28)/100000))),IF(LEFT(N394,1)="L",IF(O394&lt;=60.98,1,IF(O394&gt;60.98,1.005+(4.5526*(O394*3.28)/100000))),IF(LEFT(N394,1)="H",1)))))</f>
        <v>0</v>
      </c>
      <c r="Q394" s="35"/>
      <c r="R394" s="36" t="str">
        <f aca="false">IF(AF394&lt;0,0,IF($AD394=0,"Review",IF($H$3="US",(($H394-$I394-0.066667*($G394))/($G394*$M394)-($L394*$Q394))*$P394,(($H394-$I394-0.066667*($G394))/($G394*$M394)-($L394/8.696*$Q394))*$P394*37)))</f>
        <v>Review</v>
      </c>
      <c r="S394" s="37" t="str">
        <f aca="false">IF(R394="Review","",IF(R394=0,"",(SQRT(SUMSQ((5),(100*1.4/(H394-I394)),(100*IF($E$3="US",0.1,0.1*37)/R394)))/100)*R394))</f>
        <v/>
      </c>
      <c r="T394" s="38" t="str">
        <f aca="false">IF(R394="Review","",IF(R394=0,"",S394/R394))</f>
        <v/>
      </c>
      <c r="U394" s="39" t="n">
        <v>0.1814</v>
      </c>
      <c r="V394" s="40" t="n">
        <v>0.00096</v>
      </c>
      <c r="W394" s="41" t="e">
        <f aca="false">U394*G394</f>
        <v>#VALUE!</v>
      </c>
      <c r="X394" s="41" t="e">
        <f aca="false">EXP(-W394)</f>
        <v>#VALUE!</v>
      </c>
      <c r="Y394" s="41" t="e">
        <f aca="false">1-X394</f>
        <v>#VALUE!</v>
      </c>
      <c r="Z394" s="41" t="e">
        <f aca="false">1-(Y394/W394)</f>
        <v>#VALUE!</v>
      </c>
      <c r="AA394" s="41" t="e">
        <f aca="false">(R394*U394*V394)/Z394</f>
        <v>#VALUE!</v>
      </c>
      <c r="AB394" s="40" t="n">
        <v>0.01887</v>
      </c>
      <c r="AC394" s="42" t="s">
        <v>50</v>
      </c>
      <c r="AD394" s="43" t="b">
        <f aca="false">AND(NOT(ISBLANK(D394)),NOT(ISBLANK(F394)),NOT(ISBLANK(H394)),NOT(ISBLANK(I394)),NOT(ISBLANK(O394)),NOT(ISBLANK(Q394)),Q394&gt;=0,O394&gt;=0,H394&gt;=0,I394&gt;=0,G394&gt;0)</f>
        <v>0</v>
      </c>
      <c r="AE394" s="42" t="s">
        <v>51</v>
      </c>
      <c r="AF394" s="44" t="str">
        <f aca="false">IF($AD394=0,"Review",IF($H$3="US",(($H394-$I394-0.066667*($G394))/($G394*$M394)-($L394*$Q394))*$P394,(($H394-$I394-0.066667*($G394))/($G394*$M394)-($L394/8.696*$Q394))*$P394*37))</f>
        <v>Review</v>
      </c>
      <c r="AG394" s="45" t="str">
        <f aca="false">IF($AD394=0,"Review",IF($H$3="US",AA394/AB394*0.105*37,AA394/AB394))</f>
        <v>Review</v>
      </c>
      <c r="AH394" s="46" t="str">
        <f aca="false">IF($AD394=0,"",IF($H$3="US",AG394/60/60,AG394/24/60/60))</f>
        <v/>
      </c>
      <c r="AI394" s="47" t="str">
        <f aca="false">IF($AD394=0,"",IF($H$3="US",AA394/AB394*37/24/60/60,AA394/AB394/24/60/60))</f>
        <v/>
      </c>
      <c r="AJ394" s="48" t="str">
        <f aca="false">IF(AD394=0,"",IF(AF394=0,"",S394/R394))</f>
        <v/>
      </c>
      <c r="AK394" s="49" t="str">
        <f aca="false">IF(AD394=1,5%,"")</f>
        <v/>
      </c>
      <c r="AL394" s="49" t="str">
        <f aca="false">IF(AD394=1,(100*1.4)/(H394-I394)/100,"")</f>
        <v/>
      </c>
      <c r="AM394" s="49" t="str">
        <f aca="false">IF(AD394=1,IF(G394&gt;0,IF($H$3="US",0.1/AF394,(0.1*37)/AF394),0.1),"")</f>
        <v/>
      </c>
      <c r="AN394" s="49" t="str">
        <f aca="false">IF(AD394=1,SQRT(AK394*AK394+AL394*AL394+AM394*AM394),"")</f>
        <v/>
      </c>
      <c r="AO394" s="55"/>
    </row>
    <row r="395" customFormat="false" ht="19.35" hidden="false" customHeight="false" outlineLevel="0" collapsed="false">
      <c r="A395" s="26"/>
      <c r="B395" s="26"/>
      <c r="C395" s="27"/>
      <c r="D395" s="28"/>
      <c r="E395" s="27"/>
      <c r="F395" s="28"/>
      <c r="G395" s="29" t="str">
        <f aca="false">IF(OR(ISBLANK(C395),ISBLANK(D395),ISBLANK(E395),ISBLANK(F395)),"",(E395+F395)-(C395+D395))</f>
        <v/>
      </c>
      <c r="H395" s="30"/>
      <c r="I395" s="31"/>
      <c r="J395" s="32" t="n">
        <f aca="false">IF(N395="SST",0.314473,IF(N395="SLT",0.031243,IF(N395="LST",0.124228,IF(N395="LLT",0.010189,IF(N395="LST-OO",0.074671,IF(N395="LLT-OO",0.011965,IF(N395="LMT-OO",0.013497,IF(N395="HST",7.2954,IF(N395="HLT",0.60795)))))))))</f>
        <v>0</v>
      </c>
      <c r="K395" s="32" t="n">
        <f aca="false">IF(N395="SST",0.260619,IF(N395="SLT",0.02188,IF(N395="LST",0.040676,IF(N395="LLT",0.003372,IF(N395="LST-OO",0.037557,IF(N395="LLT-OO",0.002079,IF(N395="LMT-OO",0.012499,IF(N395="HST",0.004293,IF(N395="HLT",0.0003578)))))))))</f>
        <v>0</v>
      </c>
      <c r="L395" s="29" t="n">
        <f aca="false">IF(N395="SST",0.087,IF(N395="SLT",0.087,IF(N395="LST",0.12,IF(N395="LLT",0.12,IF(N395="LST-OO",0.12,IF(N395="LLT-OO",0.12,IF(N395="LMT-OO",0.12,IF(N395="HST",0.07,IF(N395="HLT",0.07)))))))))</f>
        <v>0</v>
      </c>
      <c r="M395" s="33" t="str">
        <f aca="false">IF(ISBLANK(N395),"",IF(N395="HST",J395+K395*((I395+H395)/2),IF(N395="HLT",J395+K395*((I395+H395)/2),J395+K395*LN((I395+H395)/2))))</f>
        <v/>
      </c>
      <c r="N395" s="31"/>
      <c r="O395" s="31"/>
      <c r="P395" s="34" t="n">
        <f aca="false">IF($H$3="US",IF(LEFT(N395,1)="S",IF(O395&lt;=4000,1,IF(O395&gt;4000,0.79+(6*O395/100000))),IF(LEFT(N395,1)="L",IF(O395&lt;=200,1,IF(O395&gt;200,1.005+(4.5526*O395/100000))),IF(LEFT(N395,1)="H",1))),IF($H$3="SI",IF(LEFT(N395,1)="S",IF(O395&lt;=1219.51,1,IF(O395&gt;1219.51,0.79+(6*(O395*3.28)/100000))),IF(LEFT(N395,1)="L",IF(O395&lt;=60.98,1,IF(O395&gt;60.98,1.005+(4.5526*(O395*3.28)/100000))),IF(LEFT(N395,1)="H",1)))))</f>
        <v>0</v>
      </c>
      <c r="Q395" s="35"/>
      <c r="R395" s="36" t="str">
        <f aca="false">IF(AF395&lt;0,0,IF($AD395=0,"Review",IF($H$3="US",(($H395-$I395-0.066667*($G395))/($G395*$M395)-($L395*$Q395))*$P395,(($H395-$I395-0.066667*($G395))/($G395*$M395)-($L395/8.696*$Q395))*$P395*37)))</f>
        <v>Review</v>
      </c>
      <c r="S395" s="37" t="str">
        <f aca="false">IF(R395="Review","",IF(R395=0,"",(SQRT(SUMSQ((5),(100*1.4/(H395-I395)),(100*IF($E$3="US",0.1,0.1*37)/R395)))/100)*R395))</f>
        <v/>
      </c>
      <c r="T395" s="38" t="str">
        <f aca="false">IF(R395="Review","",IF(R395=0,"",S395/R395))</f>
        <v/>
      </c>
      <c r="U395" s="39" t="n">
        <v>0.1814</v>
      </c>
      <c r="V395" s="40" t="n">
        <v>0.00096</v>
      </c>
      <c r="W395" s="41" t="e">
        <f aca="false">U395*G395</f>
        <v>#VALUE!</v>
      </c>
      <c r="X395" s="41" t="e">
        <f aca="false">EXP(-W395)</f>
        <v>#VALUE!</v>
      </c>
      <c r="Y395" s="41" t="e">
        <f aca="false">1-X395</f>
        <v>#VALUE!</v>
      </c>
      <c r="Z395" s="41" t="e">
        <f aca="false">1-(Y395/W395)</f>
        <v>#VALUE!</v>
      </c>
      <c r="AA395" s="41" t="e">
        <f aca="false">(R395*U395*V395)/Z395</f>
        <v>#VALUE!</v>
      </c>
      <c r="AB395" s="40" t="n">
        <v>0.01887</v>
      </c>
      <c r="AC395" s="42" t="s">
        <v>50</v>
      </c>
      <c r="AD395" s="43" t="b">
        <f aca="false">AND(NOT(ISBLANK(D395)),NOT(ISBLANK(F395)),NOT(ISBLANK(H395)),NOT(ISBLANK(I395)),NOT(ISBLANK(O395)),NOT(ISBLANK(Q395)),Q395&gt;=0,O395&gt;=0,H395&gt;=0,I395&gt;=0,G395&gt;0)</f>
        <v>0</v>
      </c>
      <c r="AE395" s="42" t="s">
        <v>51</v>
      </c>
      <c r="AF395" s="44" t="str">
        <f aca="false">IF($AD395=0,"Review",IF($H$3="US",(($H395-$I395-0.066667*($G395))/($G395*$M395)-($L395*$Q395))*$P395,(($H395-$I395-0.066667*($G395))/($G395*$M395)-($L395/8.696*$Q395))*$P395*37))</f>
        <v>Review</v>
      </c>
      <c r="AG395" s="45" t="str">
        <f aca="false">IF($AD395=0,"Review",IF($H$3="US",AA395/AB395*0.105*37,AA395/AB395))</f>
        <v>Review</v>
      </c>
      <c r="AH395" s="46" t="str">
        <f aca="false">IF($AD395=0,"",IF($H$3="US",AG395/60/60,AG395/24/60/60))</f>
        <v/>
      </c>
      <c r="AI395" s="47" t="str">
        <f aca="false">IF($AD395=0,"",IF($H$3="US",AA395/AB395*37/24/60/60,AA395/AB395/24/60/60))</f>
        <v/>
      </c>
      <c r="AJ395" s="48" t="str">
        <f aca="false">IF(AD395=0,"",IF(AF395=0,"",S395/R395))</f>
        <v/>
      </c>
      <c r="AK395" s="49" t="str">
        <f aca="false">IF(AD395=1,5%,"")</f>
        <v/>
      </c>
      <c r="AL395" s="49" t="str">
        <f aca="false">IF(AD395=1,(100*1.4)/(H395-I395)/100,"")</f>
        <v/>
      </c>
      <c r="AM395" s="49" t="str">
        <f aca="false">IF(AD395=1,IF(G395&gt;0,IF($H$3="US",0.1/AF395,(0.1*37)/AF395),0.1),"")</f>
        <v/>
      </c>
      <c r="AN395" s="49" t="str">
        <f aca="false">IF(AD395=1,SQRT(AK395*AK395+AL395*AL395+AM395*AM395),"")</f>
        <v/>
      </c>
      <c r="AO395" s="55"/>
    </row>
    <row r="396" customFormat="false" ht="19.35" hidden="false" customHeight="false" outlineLevel="0" collapsed="false">
      <c r="A396" s="26"/>
      <c r="B396" s="26"/>
      <c r="C396" s="27"/>
      <c r="D396" s="28"/>
      <c r="E396" s="27"/>
      <c r="F396" s="28"/>
      <c r="G396" s="29" t="str">
        <f aca="false">IF(OR(ISBLANK(C396),ISBLANK(D396),ISBLANK(E396),ISBLANK(F396)),"",(E396+F396)-(C396+D396))</f>
        <v/>
      </c>
      <c r="H396" s="30"/>
      <c r="I396" s="31"/>
      <c r="J396" s="32" t="n">
        <f aca="false">IF(N396="SST",0.314473,IF(N396="SLT",0.031243,IF(N396="LST",0.124228,IF(N396="LLT",0.010189,IF(N396="LST-OO",0.074671,IF(N396="LLT-OO",0.011965,IF(N396="LMT-OO",0.013497,IF(N396="HST",7.2954,IF(N396="HLT",0.60795)))))))))</f>
        <v>0</v>
      </c>
      <c r="K396" s="32" t="n">
        <f aca="false">IF(N396="SST",0.260619,IF(N396="SLT",0.02188,IF(N396="LST",0.040676,IF(N396="LLT",0.003372,IF(N396="LST-OO",0.037557,IF(N396="LLT-OO",0.002079,IF(N396="LMT-OO",0.012499,IF(N396="HST",0.004293,IF(N396="HLT",0.0003578)))))))))</f>
        <v>0</v>
      </c>
      <c r="L396" s="29" t="n">
        <f aca="false">IF(N396="SST",0.087,IF(N396="SLT",0.087,IF(N396="LST",0.12,IF(N396="LLT",0.12,IF(N396="LST-OO",0.12,IF(N396="LLT-OO",0.12,IF(N396="LMT-OO",0.12,IF(N396="HST",0.07,IF(N396="HLT",0.07)))))))))</f>
        <v>0</v>
      </c>
      <c r="M396" s="33" t="str">
        <f aca="false">IF(ISBLANK(N396),"",IF(N396="HST",J396+K396*((I396+H396)/2),IF(N396="HLT",J396+K396*((I396+H396)/2),J396+K396*LN((I396+H396)/2))))</f>
        <v/>
      </c>
      <c r="N396" s="31"/>
      <c r="O396" s="31"/>
      <c r="P396" s="34" t="n">
        <f aca="false">IF($H$3="US",IF(LEFT(N396,1)="S",IF(O396&lt;=4000,1,IF(O396&gt;4000,0.79+(6*O396/100000))),IF(LEFT(N396,1)="L",IF(O396&lt;=200,1,IF(O396&gt;200,1.005+(4.5526*O396/100000))),IF(LEFT(N396,1)="H",1))),IF($H$3="SI",IF(LEFT(N396,1)="S",IF(O396&lt;=1219.51,1,IF(O396&gt;1219.51,0.79+(6*(O396*3.28)/100000))),IF(LEFT(N396,1)="L",IF(O396&lt;=60.98,1,IF(O396&gt;60.98,1.005+(4.5526*(O396*3.28)/100000))),IF(LEFT(N396,1)="H",1)))))</f>
        <v>0</v>
      </c>
      <c r="Q396" s="35"/>
      <c r="R396" s="36" t="str">
        <f aca="false">IF(AF396&lt;0,0,IF($AD396=0,"Review",IF($H$3="US",(($H396-$I396-0.066667*($G396))/($G396*$M396)-($L396*$Q396))*$P396,(($H396-$I396-0.066667*($G396))/($G396*$M396)-($L396/8.696*$Q396))*$P396*37)))</f>
        <v>Review</v>
      </c>
      <c r="S396" s="37" t="str">
        <f aca="false">IF(R396="Review","",IF(R396=0,"",(SQRT(SUMSQ((5),(100*1.4/(H396-I396)),(100*IF($E$3="US",0.1,0.1*37)/R396)))/100)*R396))</f>
        <v/>
      </c>
      <c r="T396" s="38" t="str">
        <f aca="false">IF(R396="Review","",IF(R396=0,"",S396/R396))</f>
        <v/>
      </c>
      <c r="U396" s="39" t="n">
        <v>0.1814</v>
      </c>
      <c r="V396" s="40" t="n">
        <v>0.00096</v>
      </c>
      <c r="W396" s="41" t="e">
        <f aca="false">U396*G396</f>
        <v>#VALUE!</v>
      </c>
      <c r="X396" s="41" t="e">
        <f aca="false">EXP(-W396)</f>
        <v>#VALUE!</v>
      </c>
      <c r="Y396" s="41" t="e">
        <f aca="false">1-X396</f>
        <v>#VALUE!</v>
      </c>
      <c r="Z396" s="41" t="e">
        <f aca="false">1-(Y396/W396)</f>
        <v>#VALUE!</v>
      </c>
      <c r="AA396" s="41" t="e">
        <f aca="false">(R396*U396*V396)/Z396</f>
        <v>#VALUE!</v>
      </c>
      <c r="AB396" s="40" t="n">
        <v>0.01887</v>
      </c>
      <c r="AC396" s="42" t="s">
        <v>50</v>
      </c>
      <c r="AD396" s="43" t="b">
        <f aca="false">AND(NOT(ISBLANK(D396)),NOT(ISBLANK(F396)),NOT(ISBLANK(H396)),NOT(ISBLANK(I396)),NOT(ISBLANK(O396)),NOT(ISBLANK(Q396)),Q396&gt;=0,O396&gt;=0,H396&gt;=0,I396&gt;=0,G396&gt;0)</f>
        <v>0</v>
      </c>
      <c r="AE396" s="42" t="s">
        <v>51</v>
      </c>
      <c r="AF396" s="44" t="str">
        <f aca="false">IF($AD396=0,"Review",IF($H$3="US",(($H396-$I396-0.066667*($G396))/($G396*$M396)-($L396*$Q396))*$P396,(($H396-$I396-0.066667*($G396))/($G396*$M396)-($L396/8.696*$Q396))*$P396*37))</f>
        <v>Review</v>
      </c>
      <c r="AG396" s="45" t="str">
        <f aca="false">IF($AD396=0,"Review",IF($H$3="US",AA396/AB396*0.105*37,AA396/AB396))</f>
        <v>Review</v>
      </c>
      <c r="AH396" s="46" t="str">
        <f aca="false">IF($AD396=0,"",IF($H$3="US",AG396/60/60,AG396/24/60/60))</f>
        <v/>
      </c>
      <c r="AI396" s="47" t="str">
        <f aca="false">IF($AD396=0,"",IF($H$3="US",AA396/AB396*37/24/60/60,AA396/AB396/24/60/60))</f>
        <v/>
      </c>
      <c r="AJ396" s="48" t="str">
        <f aca="false">IF(AD396=0,"",IF(AF396=0,"",S396/R396))</f>
        <v/>
      </c>
      <c r="AK396" s="49" t="str">
        <f aca="false">IF(AD396=1,5%,"")</f>
        <v/>
      </c>
      <c r="AL396" s="49" t="str">
        <f aca="false">IF(AD396=1,(100*1.4)/(H396-I396)/100,"")</f>
        <v/>
      </c>
      <c r="AM396" s="49" t="str">
        <f aca="false">IF(AD396=1,IF(G396&gt;0,IF($H$3="US",0.1/AF396,(0.1*37)/AF396),0.1),"")</f>
        <v/>
      </c>
      <c r="AN396" s="49" t="str">
        <f aca="false">IF(AD396=1,SQRT(AK396*AK396+AL396*AL396+AM396*AM396),"")</f>
        <v/>
      </c>
      <c r="AO396" s="55"/>
    </row>
    <row r="397" customFormat="false" ht="19.35" hidden="false" customHeight="false" outlineLevel="0" collapsed="false">
      <c r="A397" s="26"/>
      <c r="B397" s="26"/>
      <c r="C397" s="27"/>
      <c r="D397" s="28"/>
      <c r="E397" s="27"/>
      <c r="F397" s="28"/>
      <c r="G397" s="29" t="str">
        <f aca="false">IF(OR(ISBLANK(C397),ISBLANK(D397),ISBLANK(E397),ISBLANK(F397)),"",(E397+F397)-(C397+D397))</f>
        <v/>
      </c>
      <c r="H397" s="30"/>
      <c r="I397" s="31"/>
      <c r="J397" s="32" t="n">
        <f aca="false">IF(N397="SST",0.314473,IF(N397="SLT",0.031243,IF(N397="LST",0.124228,IF(N397="LLT",0.010189,IF(N397="LST-OO",0.074671,IF(N397="LLT-OO",0.011965,IF(N397="LMT-OO",0.013497,IF(N397="HST",7.2954,IF(N397="HLT",0.60795)))))))))</f>
        <v>0</v>
      </c>
      <c r="K397" s="32" t="n">
        <f aca="false">IF(N397="SST",0.260619,IF(N397="SLT",0.02188,IF(N397="LST",0.040676,IF(N397="LLT",0.003372,IF(N397="LST-OO",0.037557,IF(N397="LLT-OO",0.002079,IF(N397="LMT-OO",0.012499,IF(N397="HST",0.004293,IF(N397="HLT",0.0003578)))))))))</f>
        <v>0</v>
      </c>
      <c r="L397" s="29" t="n">
        <f aca="false">IF(N397="SST",0.087,IF(N397="SLT",0.087,IF(N397="LST",0.12,IF(N397="LLT",0.12,IF(N397="LST-OO",0.12,IF(N397="LLT-OO",0.12,IF(N397="LMT-OO",0.12,IF(N397="HST",0.07,IF(N397="HLT",0.07)))))))))</f>
        <v>0</v>
      </c>
      <c r="M397" s="33" t="str">
        <f aca="false">IF(ISBLANK(N397),"",IF(N397="HST",J397+K397*((I397+H397)/2),IF(N397="HLT",J397+K397*((I397+H397)/2),J397+K397*LN((I397+H397)/2))))</f>
        <v/>
      </c>
      <c r="N397" s="31"/>
      <c r="O397" s="31"/>
      <c r="P397" s="34" t="n">
        <f aca="false">IF($H$3="US",IF(LEFT(N397,1)="S",IF(O397&lt;=4000,1,IF(O397&gt;4000,0.79+(6*O397/100000))),IF(LEFT(N397,1)="L",IF(O397&lt;=200,1,IF(O397&gt;200,1.005+(4.5526*O397/100000))),IF(LEFT(N397,1)="H",1))),IF($H$3="SI",IF(LEFT(N397,1)="S",IF(O397&lt;=1219.51,1,IF(O397&gt;1219.51,0.79+(6*(O397*3.28)/100000))),IF(LEFT(N397,1)="L",IF(O397&lt;=60.98,1,IF(O397&gt;60.98,1.005+(4.5526*(O397*3.28)/100000))),IF(LEFT(N397,1)="H",1)))))</f>
        <v>0</v>
      </c>
      <c r="Q397" s="35"/>
      <c r="R397" s="36" t="str">
        <f aca="false">IF(AF397&lt;0,0,IF($AD397=0,"Review",IF($H$3="US",(($H397-$I397-0.066667*($G397))/($G397*$M397)-($L397*$Q397))*$P397,(($H397-$I397-0.066667*($G397))/($G397*$M397)-($L397/8.696*$Q397))*$P397*37)))</f>
        <v>Review</v>
      </c>
      <c r="S397" s="37" t="str">
        <f aca="false">IF(R397="Review","",IF(R397=0,"",(SQRT(SUMSQ((5),(100*1.4/(H397-I397)),(100*IF($E$3="US",0.1,0.1*37)/R397)))/100)*R397))</f>
        <v/>
      </c>
      <c r="T397" s="38" t="str">
        <f aca="false">IF(R397="Review","",IF(R397=0,"",S397/R397))</f>
        <v/>
      </c>
      <c r="U397" s="39" t="n">
        <v>0.1814</v>
      </c>
      <c r="V397" s="40" t="n">
        <v>0.00096</v>
      </c>
      <c r="W397" s="41" t="e">
        <f aca="false">U397*G397</f>
        <v>#VALUE!</v>
      </c>
      <c r="X397" s="41" t="e">
        <f aca="false">EXP(-W397)</f>
        <v>#VALUE!</v>
      </c>
      <c r="Y397" s="41" t="e">
        <f aca="false">1-X397</f>
        <v>#VALUE!</v>
      </c>
      <c r="Z397" s="41" t="e">
        <f aca="false">1-(Y397/W397)</f>
        <v>#VALUE!</v>
      </c>
      <c r="AA397" s="41" t="e">
        <f aca="false">(R397*U397*V397)/Z397</f>
        <v>#VALUE!</v>
      </c>
      <c r="AB397" s="40" t="n">
        <v>0.01887</v>
      </c>
      <c r="AC397" s="42" t="s">
        <v>50</v>
      </c>
      <c r="AD397" s="43" t="b">
        <f aca="false">AND(NOT(ISBLANK(D397)),NOT(ISBLANK(F397)),NOT(ISBLANK(H397)),NOT(ISBLANK(I397)),NOT(ISBLANK(O397)),NOT(ISBLANK(Q397)),Q397&gt;=0,O397&gt;=0,H397&gt;=0,I397&gt;=0,G397&gt;0)</f>
        <v>0</v>
      </c>
      <c r="AE397" s="42" t="s">
        <v>51</v>
      </c>
      <c r="AF397" s="44" t="str">
        <f aca="false">IF($AD397=0,"Review",IF($H$3="US",(($H397-$I397-0.066667*($G397))/($G397*$M397)-($L397*$Q397))*$P397,(($H397-$I397-0.066667*($G397))/($G397*$M397)-($L397/8.696*$Q397))*$P397*37))</f>
        <v>Review</v>
      </c>
      <c r="AG397" s="45" t="str">
        <f aca="false">IF($AD397=0,"Review",IF($H$3="US",AA397/AB397*0.105*37,AA397/AB397))</f>
        <v>Review</v>
      </c>
      <c r="AH397" s="46" t="str">
        <f aca="false">IF($AD397=0,"",IF($H$3="US",AG397/60/60,AG397/24/60/60))</f>
        <v/>
      </c>
      <c r="AI397" s="47" t="str">
        <f aca="false">IF($AD397=0,"",IF($H$3="US",AA397/AB397*37/24/60/60,AA397/AB397/24/60/60))</f>
        <v/>
      </c>
      <c r="AJ397" s="48" t="str">
        <f aca="false">IF(AD397=0,"",IF(AF397=0,"",S397/R397))</f>
        <v/>
      </c>
      <c r="AK397" s="49" t="str">
        <f aca="false">IF(AD397=1,5%,"")</f>
        <v/>
      </c>
      <c r="AL397" s="49" t="str">
        <f aca="false">IF(AD397=1,(100*1.4)/(H397-I397)/100,"")</f>
        <v/>
      </c>
      <c r="AM397" s="49" t="str">
        <f aca="false">IF(AD397=1,IF(G397&gt;0,IF($H$3="US",0.1/AF397,(0.1*37)/AF397),0.1),"")</f>
        <v/>
      </c>
      <c r="AN397" s="49" t="str">
        <f aca="false">IF(AD397=1,SQRT(AK397*AK397+AL397*AL397+AM397*AM397),"")</f>
        <v/>
      </c>
      <c r="AO397" s="55"/>
    </row>
    <row r="398" customFormat="false" ht="19.35" hidden="false" customHeight="false" outlineLevel="0" collapsed="false">
      <c r="A398" s="26"/>
      <c r="B398" s="26"/>
      <c r="C398" s="27"/>
      <c r="D398" s="28"/>
      <c r="E398" s="27"/>
      <c r="F398" s="28"/>
      <c r="G398" s="29" t="str">
        <f aca="false">IF(OR(ISBLANK(C398),ISBLANK(D398),ISBLANK(E398),ISBLANK(F398)),"",(E398+F398)-(C398+D398))</f>
        <v/>
      </c>
      <c r="H398" s="30"/>
      <c r="I398" s="31"/>
      <c r="J398" s="32" t="n">
        <f aca="false">IF(N398="SST",0.314473,IF(N398="SLT",0.031243,IF(N398="LST",0.124228,IF(N398="LLT",0.010189,IF(N398="LST-OO",0.074671,IF(N398="LLT-OO",0.011965,IF(N398="LMT-OO",0.013497,IF(N398="HST",7.2954,IF(N398="HLT",0.60795)))))))))</f>
        <v>0</v>
      </c>
      <c r="K398" s="32" t="n">
        <f aca="false">IF(N398="SST",0.260619,IF(N398="SLT",0.02188,IF(N398="LST",0.040676,IF(N398="LLT",0.003372,IF(N398="LST-OO",0.037557,IF(N398="LLT-OO",0.002079,IF(N398="LMT-OO",0.012499,IF(N398="HST",0.004293,IF(N398="HLT",0.0003578)))))))))</f>
        <v>0</v>
      </c>
      <c r="L398" s="29" t="n">
        <f aca="false">IF(N398="SST",0.087,IF(N398="SLT",0.087,IF(N398="LST",0.12,IF(N398="LLT",0.12,IF(N398="LST-OO",0.12,IF(N398="LLT-OO",0.12,IF(N398="LMT-OO",0.12,IF(N398="HST",0.07,IF(N398="HLT",0.07)))))))))</f>
        <v>0</v>
      </c>
      <c r="M398" s="33" t="str">
        <f aca="false">IF(ISBLANK(N398),"",IF(N398="HST",J398+K398*((I398+H398)/2),IF(N398="HLT",J398+K398*((I398+H398)/2),J398+K398*LN((I398+H398)/2))))</f>
        <v/>
      </c>
      <c r="N398" s="31"/>
      <c r="O398" s="31"/>
      <c r="P398" s="34" t="n">
        <f aca="false">IF($H$3="US",IF(LEFT(N398,1)="S",IF(O398&lt;=4000,1,IF(O398&gt;4000,0.79+(6*O398/100000))),IF(LEFT(N398,1)="L",IF(O398&lt;=200,1,IF(O398&gt;200,1.005+(4.5526*O398/100000))),IF(LEFT(N398,1)="H",1))),IF($H$3="SI",IF(LEFT(N398,1)="S",IF(O398&lt;=1219.51,1,IF(O398&gt;1219.51,0.79+(6*(O398*3.28)/100000))),IF(LEFT(N398,1)="L",IF(O398&lt;=60.98,1,IF(O398&gt;60.98,1.005+(4.5526*(O398*3.28)/100000))),IF(LEFT(N398,1)="H",1)))))</f>
        <v>0</v>
      </c>
      <c r="Q398" s="35"/>
      <c r="R398" s="36" t="str">
        <f aca="false">IF(AF398&lt;0,0,IF($AD398=0,"Review",IF($H$3="US",(($H398-$I398-0.066667*($G398))/($G398*$M398)-($L398*$Q398))*$P398,(($H398-$I398-0.066667*($G398))/($G398*$M398)-($L398/8.696*$Q398))*$P398*37)))</f>
        <v>Review</v>
      </c>
      <c r="S398" s="37" t="str">
        <f aca="false">IF(R398="Review","",IF(R398=0,"",(SQRT(SUMSQ((5),(100*1.4/(H398-I398)),(100*IF($E$3="US",0.1,0.1*37)/R398)))/100)*R398))</f>
        <v/>
      </c>
      <c r="T398" s="38" t="str">
        <f aca="false">IF(R398="Review","",IF(R398=0,"",S398/R398))</f>
        <v/>
      </c>
      <c r="U398" s="39" t="n">
        <v>0.1814</v>
      </c>
      <c r="V398" s="40" t="n">
        <v>0.00096</v>
      </c>
      <c r="W398" s="41" t="e">
        <f aca="false">U398*G398</f>
        <v>#VALUE!</v>
      </c>
      <c r="X398" s="41" t="e">
        <f aca="false">EXP(-W398)</f>
        <v>#VALUE!</v>
      </c>
      <c r="Y398" s="41" t="e">
        <f aca="false">1-X398</f>
        <v>#VALUE!</v>
      </c>
      <c r="Z398" s="41" t="e">
        <f aca="false">1-(Y398/W398)</f>
        <v>#VALUE!</v>
      </c>
      <c r="AA398" s="41" t="e">
        <f aca="false">(R398*U398*V398)/Z398</f>
        <v>#VALUE!</v>
      </c>
      <c r="AB398" s="40" t="n">
        <v>0.01887</v>
      </c>
      <c r="AC398" s="42" t="s">
        <v>50</v>
      </c>
      <c r="AD398" s="43" t="b">
        <f aca="false">AND(NOT(ISBLANK(D398)),NOT(ISBLANK(F398)),NOT(ISBLANK(H398)),NOT(ISBLANK(I398)),NOT(ISBLANK(O398)),NOT(ISBLANK(Q398)),Q398&gt;=0,O398&gt;=0,H398&gt;=0,I398&gt;=0,G398&gt;0)</f>
        <v>0</v>
      </c>
      <c r="AE398" s="42" t="s">
        <v>51</v>
      </c>
      <c r="AF398" s="44" t="str">
        <f aca="false">IF($AD398=0,"Review",IF($H$3="US",(($H398-$I398-0.066667*($G398))/($G398*$M398)-($L398*$Q398))*$P398,(($H398-$I398-0.066667*($G398))/($G398*$M398)-($L398/8.696*$Q398))*$P398*37))</f>
        <v>Review</v>
      </c>
      <c r="AG398" s="45" t="str">
        <f aca="false">IF($AD398=0,"Review",IF($H$3="US",AA398/AB398*0.105*37,AA398/AB398))</f>
        <v>Review</v>
      </c>
      <c r="AH398" s="46" t="str">
        <f aca="false">IF($AD398=0,"",IF($H$3="US",AG398/60/60,AG398/24/60/60))</f>
        <v/>
      </c>
      <c r="AI398" s="47" t="str">
        <f aca="false">IF($AD398=0,"",IF($H$3="US",AA398/AB398*37/24/60/60,AA398/AB398/24/60/60))</f>
        <v/>
      </c>
      <c r="AJ398" s="48" t="str">
        <f aca="false">IF(AD398=0,"",IF(AF398=0,"",S398/R398))</f>
        <v/>
      </c>
      <c r="AK398" s="49" t="str">
        <f aca="false">IF(AD398=1,5%,"")</f>
        <v/>
      </c>
      <c r="AL398" s="49" t="str">
        <f aca="false">IF(AD398=1,(100*1.4)/(H398-I398)/100,"")</f>
        <v/>
      </c>
      <c r="AM398" s="49" t="str">
        <f aca="false">IF(AD398=1,IF(G398&gt;0,IF($H$3="US",0.1/AF398,(0.1*37)/AF398),0.1),"")</f>
        <v/>
      </c>
      <c r="AN398" s="49" t="str">
        <f aca="false">IF(AD398=1,SQRT(AK398*AK398+AL398*AL398+AM398*AM398),"")</f>
        <v/>
      </c>
      <c r="AO398" s="55"/>
    </row>
    <row r="399" customFormat="false" ht="19.35" hidden="false" customHeight="false" outlineLevel="0" collapsed="false">
      <c r="A399" s="26"/>
      <c r="B399" s="26"/>
      <c r="C399" s="27"/>
      <c r="D399" s="28"/>
      <c r="E399" s="27"/>
      <c r="F399" s="28"/>
      <c r="G399" s="29" t="str">
        <f aca="false">IF(OR(ISBLANK(C399),ISBLANK(D399),ISBLANK(E399),ISBLANK(F399)),"",(E399+F399)-(C399+D399))</f>
        <v/>
      </c>
      <c r="H399" s="30"/>
      <c r="I399" s="31"/>
      <c r="J399" s="32" t="n">
        <f aca="false">IF(N399="SST",0.314473,IF(N399="SLT",0.031243,IF(N399="LST",0.124228,IF(N399="LLT",0.010189,IF(N399="LST-OO",0.074671,IF(N399="LLT-OO",0.011965,IF(N399="LMT-OO",0.013497,IF(N399="HST",7.2954,IF(N399="HLT",0.60795)))))))))</f>
        <v>0</v>
      </c>
      <c r="K399" s="32" t="n">
        <f aca="false">IF(N399="SST",0.260619,IF(N399="SLT",0.02188,IF(N399="LST",0.040676,IF(N399="LLT",0.003372,IF(N399="LST-OO",0.037557,IF(N399="LLT-OO",0.002079,IF(N399="LMT-OO",0.012499,IF(N399="HST",0.004293,IF(N399="HLT",0.0003578)))))))))</f>
        <v>0</v>
      </c>
      <c r="L399" s="29" t="n">
        <f aca="false">IF(N399="SST",0.087,IF(N399="SLT",0.087,IF(N399="LST",0.12,IF(N399="LLT",0.12,IF(N399="LST-OO",0.12,IF(N399="LLT-OO",0.12,IF(N399="LMT-OO",0.12,IF(N399="HST",0.07,IF(N399="HLT",0.07)))))))))</f>
        <v>0</v>
      </c>
      <c r="M399" s="33" t="str">
        <f aca="false">IF(ISBLANK(N399),"",IF(N399="HST",J399+K399*((I399+H399)/2),IF(N399="HLT",J399+K399*((I399+H399)/2),J399+K399*LN((I399+H399)/2))))</f>
        <v/>
      </c>
      <c r="N399" s="31"/>
      <c r="O399" s="31"/>
      <c r="P399" s="34" t="n">
        <f aca="false">IF($H$3="US",IF(LEFT(N399,1)="S",IF(O399&lt;=4000,1,IF(O399&gt;4000,0.79+(6*O399/100000))),IF(LEFT(N399,1)="L",IF(O399&lt;=200,1,IF(O399&gt;200,1.005+(4.5526*O399/100000))),IF(LEFT(N399,1)="H",1))),IF($H$3="SI",IF(LEFT(N399,1)="S",IF(O399&lt;=1219.51,1,IF(O399&gt;1219.51,0.79+(6*(O399*3.28)/100000))),IF(LEFT(N399,1)="L",IF(O399&lt;=60.98,1,IF(O399&gt;60.98,1.005+(4.5526*(O399*3.28)/100000))),IF(LEFT(N399,1)="H",1)))))</f>
        <v>0</v>
      </c>
      <c r="Q399" s="35"/>
      <c r="R399" s="36" t="str">
        <f aca="false">IF(AF399&lt;0,0,IF($AD399=0,"Review",IF($H$3="US",(($H399-$I399-0.066667*($G399))/($G399*$M399)-($L399*$Q399))*$P399,(($H399-$I399-0.066667*($G399))/($G399*$M399)-($L399/8.696*$Q399))*$P399*37)))</f>
        <v>Review</v>
      </c>
      <c r="S399" s="37" t="str">
        <f aca="false">IF(R399="Review","",IF(R399=0,"",(SQRT(SUMSQ((5),(100*1.4/(H399-I399)),(100*IF($E$3="US",0.1,0.1*37)/R399)))/100)*R399))</f>
        <v/>
      </c>
      <c r="T399" s="38" t="str">
        <f aca="false">IF(R399="Review","",IF(R399=0,"",S399/R399))</f>
        <v/>
      </c>
      <c r="U399" s="39" t="n">
        <v>0.1814</v>
      </c>
      <c r="V399" s="40" t="n">
        <v>0.00096</v>
      </c>
      <c r="W399" s="41" t="e">
        <f aca="false">U399*G399</f>
        <v>#VALUE!</v>
      </c>
      <c r="X399" s="41" t="e">
        <f aca="false">EXP(-W399)</f>
        <v>#VALUE!</v>
      </c>
      <c r="Y399" s="41" t="e">
        <f aca="false">1-X399</f>
        <v>#VALUE!</v>
      </c>
      <c r="Z399" s="41" t="e">
        <f aca="false">1-(Y399/W399)</f>
        <v>#VALUE!</v>
      </c>
      <c r="AA399" s="41" t="e">
        <f aca="false">(R399*U399*V399)/Z399</f>
        <v>#VALUE!</v>
      </c>
      <c r="AB399" s="40" t="n">
        <v>0.01887</v>
      </c>
      <c r="AC399" s="42" t="s">
        <v>50</v>
      </c>
      <c r="AD399" s="43" t="b">
        <f aca="false">AND(NOT(ISBLANK(D399)),NOT(ISBLANK(F399)),NOT(ISBLANK(H399)),NOT(ISBLANK(I399)),NOT(ISBLANK(O399)),NOT(ISBLANK(Q399)),Q399&gt;=0,O399&gt;=0,H399&gt;=0,I399&gt;=0,G399&gt;0)</f>
        <v>0</v>
      </c>
      <c r="AE399" s="42" t="s">
        <v>51</v>
      </c>
      <c r="AF399" s="44" t="str">
        <f aca="false">IF($AD399=0,"Review",IF($H$3="US",(($H399-$I399-0.066667*($G399))/($G399*$M399)-($L399*$Q399))*$P399,(($H399-$I399-0.066667*($G399))/($G399*$M399)-($L399/8.696*$Q399))*$P399*37))</f>
        <v>Review</v>
      </c>
      <c r="AG399" s="45" t="str">
        <f aca="false">IF($AD399=0,"Review",IF($H$3="US",AA399/AB399*0.105*37,AA399/AB399))</f>
        <v>Review</v>
      </c>
      <c r="AH399" s="46" t="str">
        <f aca="false">IF($AD399=0,"",IF($H$3="US",AG399/60/60,AG399/24/60/60))</f>
        <v/>
      </c>
      <c r="AI399" s="47" t="str">
        <f aca="false">IF($AD399=0,"",IF($H$3="US",AA399/AB399*37/24/60/60,AA399/AB399/24/60/60))</f>
        <v/>
      </c>
      <c r="AJ399" s="48" t="str">
        <f aca="false">IF(AD399=0,"",IF(AF399=0,"",S399/R399))</f>
        <v/>
      </c>
      <c r="AK399" s="49" t="str">
        <f aca="false">IF(AD399=1,5%,"")</f>
        <v/>
      </c>
      <c r="AL399" s="49" t="str">
        <f aca="false">IF(AD399=1,(100*1.4)/(H399-I399)/100,"")</f>
        <v/>
      </c>
      <c r="AM399" s="49" t="str">
        <f aca="false">IF(AD399=1,IF(G399&gt;0,IF($H$3="US",0.1/AF399,(0.1*37)/AF399),0.1),"")</f>
        <v/>
      </c>
      <c r="AN399" s="49" t="str">
        <f aca="false">IF(AD399=1,SQRT(AK399*AK399+AL399*AL399+AM399*AM399),"")</f>
        <v/>
      </c>
      <c r="AO399" s="55"/>
    </row>
    <row r="400" customFormat="false" ht="19.35" hidden="false" customHeight="false" outlineLevel="0" collapsed="false">
      <c r="A400" s="26"/>
      <c r="B400" s="26"/>
      <c r="C400" s="27"/>
      <c r="D400" s="28"/>
      <c r="E400" s="27"/>
      <c r="F400" s="28"/>
      <c r="G400" s="29" t="str">
        <f aca="false">IF(OR(ISBLANK(C400),ISBLANK(D400),ISBLANK(E400),ISBLANK(F400)),"",(E400+F400)-(C400+D400))</f>
        <v/>
      </c>
      <c r="H400" s="30"/>
      <c r="I400" s="31"/>
      <c r="J400" s="32" t="n">
        <f aca="false">IF(N400="SST",0.314473,IF(N400="SLT",0.031243,IF(N400="LST",0.124228,IF(N400="LLT",0.010189,IF(N400="LST-OO",0.074671,IF(N400="LLT-OO",0.011965,IF(N400="LMT-OO",0.013497,IF(N400="HST",7.2954,IF(N400="HLT",0.60795)))))))))</f>
        <v>0</v>
      </c>
      <c r="K400" s="32" t="n">
        <f aca="false">IF(N400="SST",0.260619,IF(N400="SLT",0.02188,IF(N400="LST",0.040676,IF(N400="LLT",0.003372,IF(N400="LST-OO",0.037557,IF(N400="LLT-OO",0.002079,IF(N400="LMT-OO",0.012499,IF(N400="HST",0.004293,IF(N400="HLT",0.0003578)))))))))</f>
        <v>0</v>
      </c>
      <c r="L400" s="29" t="n">
        <f aca="false">IF(N400="SST",0.087,IF(N400="SLT",0.087,IF(N400="LST",0.12,IF(N400="LLT",0.12,IF(N400="LST-OO",0.12,IF(N400="LLT-OO",0.12,IF(N400="LMT-OO",0.12,IF(N400="HST",0.07,IF(N400="HLT",0.07)))))))))</f>
        <v>0</v>
      </c>
      <c r="M400" s="33" t="str">
        <f aca="false">IF(ISBLANK(N400),"",IF(N400="HST",J400+K400*((I400+H400)/2),IF(N400="HLT",J400+K400*((I400+H400)/2),J400+K400*LN((I400+H400)/2))))</f>
        <v/>
      </c>
      <c r="N400" s="31"/>
      <c r="O400" s="31"/>
      <c r="P400" s="34" t="n">
        <f aca="false">IF($H$3="US",IF(LEFT(N400,1)="S",IF(O400&lt;=4000,1,IF(O400&gt;4000,0.79+(6*O400/100000))),IF(LEFT(N400,1)="L",IF(O400&lt;=200,1,IF(O400&gt;200,1.005+(4.5526*O400/100000))),IF(LEFT(N400,1)="H",1))),IF($H$3="SI",IF(LEFT(N400,1)="S",IF(O400&lt;=1219.51,1,IF(O400&gt;1219.51,0.79+(6*(O400*3.28)/100000))),IF(LEFT(N400,1)="L",IF(O400&lt;=60.98,1,IF(O400&gt;60.98,1.005+(4.5526*(O400*3.28)/100000))),IF(LEFT(N400,1)="H",1)))))</f>
        <v>0</v>
      </c>
      <c r="Q400" s="35"/>
      <c r="R400" s="36" t="str">
        <f aca="false">IF(AF400&lt;0,0,IF($AD400=0,"Review",IF($H$3="US",(($H400-$I400-0.066667*($G400))/($G400*$M400)-($L400*$Q400))*$P400,(($H400-$I400-0.066667*($G400))/($G400*$M400)-($L400/8.696*$Q400))*$P400*37)))</f>
        <v>Review</v>
      </c>
      <c r="S400" s="37" t="str">
        <f aca="false">IF(R400="Review","",IF(R400=0,"",(SQRT(SUMSQ((5),(100*1.4/(H400-I400)),(100*IF($E$3="US",0.1,0.1*37)/R400)))/100)*R400))</f>
        <v/>
      </c>
      <c r="T400" s="38" t="str">
        <f aca="false">IF(R400="Review","",IF(R400=0,"",S400/R400))</f>
        <v/>
      </c>
      <c r="U400" s="39" t="n">
        <v>0.1814</v>
      </c>
      <c r="V400" s="40" t="n">
        <v>0.00096</v>
      </c>
      <c r="W400" s="41" t="e">
        <f aca="false">U400*G400</f>
        <v>#VALUE!</v>
      </c>
      <c r="X400" s="41" t="e">
        <f aca="false">EXP(-W400)</f>
        <v>#VALUE!</v>
      </c>
      <c r="Y400" s="41" t="e">
        <f aca="false">1-X400</f>
        <v>#VALUE!</v>
      </c>
      <c r="Z400" s="41" t="e">
        <f aca="false">1-(Y400/W400)</f>
        <v>#VALUE!</v>
      </c>
      <c r="AA400" s="41" t="e">
        <f aca="false">(R400*U400*V400)/Z400</f>
        <v>#VALUE!</v>
      </c>
      <c r="AB400" s="40" t="n">
        <v>0.01887</v>
      </c>
      <c r="AC400" s="42" t="s">
        <v>50</v>
      </c>
      <c r="AD400" s="43" t="b">
        <f aca="false">AND(NOT(ISBLANK(D400)),NOT(ISBLANK(F400)),NOT(ISBLANK(H400)),NOT(ISBLANK(I400)),NOT(ISBLANK(O400)),NOT(ISBLANK(Q400)),Q400&gt;=0,O400&gt;=0,H400&gt;=0,I400&gt;=0,G400&gt;0)</f>
        <v>0</v>
      </c>
      <c r="AE400" s="42" t="s">
        <v>51</v>
      </c>
      <c r="AF400" s="44" t="str">
        <f aca="false">IF($AD400=0,"Review",IF($H$3="US",(($H400-$I400-0.066667*($G400))/($G400*$M400)-($L400*$Q400))*$P400,(($H400-$I400-0.066667*($G400))/($G400*$M400)-($L400/8.696*$Q400))*$P400*37))</f>
        <v>Review</v>
      </c>
      <c r="AG400" s="45" t="str">
        <f aca="false">IF($AD400=0,"Review",IF($H$3="US",AA400/AB400*0.105*37,AA400/AB400))</f>
        <v>Review</v>
      </c>
      <c r="AH400" s="46" t="str">
        <f aca="false">IF($AD400=0,"",IF($H$3="US",AG400/60/60,AG400/24/60/60))</f>
        <v/>
      </c>
      <c r="AI400" s="47" t="str">
        <f aca="false">IF($AD400=0,"",IF($H$3="US",AA400/AB400*37/24/60/60,AA400/AB400/24/60/60))</f>
        <v/>
      </c>
      <c r="AJ400" s="48" t="str">
        <f aca="false">IF(AD400=0,"",IF(AF400=0,"",S400/R400))</f>
        <v/>
      </c>
      <c r="AK400" s="49" t="str">
        <f aca="false">IF(AD400=1,5%,"")</f>
        <v/>
      </c>
      <c r="AL400" s="49" t="str">
        <f aca="false">IF(AD400=1,(100*1.4)/(H400-I400)/100,"")</f>
        <v/>
      </c>
      <c r="AM400" s="49" t="str">
        <f aca="false">IF(AD400=1,IF(G400&gt;0,IF($H$3="US",0.1/AF400,(0.1*37)/AF400),0.1),"")</f>
        <v/>
      </c>
      <c r="AN400" s="49" t="str">
        <f aca="false">IF(AD400=1,SQRT(AK400*AK400+AL400*AL400+AM400*AM400),"")</f>
        <v/>
      </c>
      <c r="AO400" s="55"/>
    </row>
    <row r="401" customFormat="false" ht="19.35" hidden="false" customHeight="false" outlineLevel="0" collapsed="false">
      <c r="A401" s="26"/>
      <c r="B401" s="26"/>
      <c r="C401" s="27"/>
      <c r="D401" s="28"/>
      <c r="E401" s="27"/>
      <c r="F401" s="28"/>
      <c r="G401" s="29" t="str">
        <f aca="false">IF(OR(ISBLANK(C401),ISBLANK(D401),ISBLANK(E401),ISBLANK(F401)),"",(E401+F401)-(C401+D401))</f>
        <v/>
      </c>
      <c r="H401" s="30"/>
      <c r="I401" s="31"/>
      <c r="J401" s="32" t="n">
        <f aca="false">IF(N401="SST",0.314473,IF(N401="SLT",0.031243,IF(N401="LST",0.124228,IF(N401="LLT",0.010189,IF(N401="LST-OO",0.074671,IF(N401="LLT-OO",0.011965,IF(N401="LMT-OO",0.013497,IF(N401="HST",7.2954,IF(N401="HLT",0.60795)))))))))</f>
        <v>0</v>
      </c>
      <c r="K401" s="32" t="n">
        <f aca="false">IF(N401="SST",0.260619,IF(N401="SLT",0.02188,IF(N401="LST",0.040676,IF(N401="LLT",0.003372,IF(N401="LST-OO",0.037557,IF(N401="LLT-OO",0.002079,IF(N401="LMT-OO",0.012499,IF(N401="HST",0.004293,IF(N401="HLT",0.0003578)))))))))</f>
        <v>0</v>
      </c>
      <c r="L401" s="29" t="n">
        <f aca="false">IF(N401="SST",0.087,IF(N401="SLT",0.087,IF(N401="LST",0.12,IF(N401="LLT",0.12,IF(N401="LST-OO",0.12,IF(N401="LLT-OO",0.12,IF(N401="LMT-OO",0.12,IF(N401="HST",0.07,IF(N401="HLT",0.07)))))))))</f>
        <v>0</v>
      </c>
      <c r="M401" s="33" t="str">
        <f aca="false">IF(ISBLANK(N401),"",IF(N401="HST",J401+K401*((I401+H401)/2),IF(N401="HLT",J401+K401*((I401+H401)/2),J401+K401*LN((I401+H401)/2))))</f>
        <v/>
      </c>
      <c r="N401" s="31"/>
      <c r="O401" s="31"/>
      <c r="P401" s="34" t="n">
        <f aca="false">IF($H$3="US",IF(LEFT(N401,1)="S",IF(O401&lt;=4000,1,IF(O401&gt;4000,0.79+(6*O401/100000))),IF(LEFT(N401,1)="L",IF(O401&lt;=200,1,IF(O401&gt;200,1.005+(4.5526*O401/100000))),IF(LEFT(N401,1)="H",1))),IF($H$3="SI",IF(LEFT(N401,1)="S",IF(O401&lt;=1219.51,1,IF(O401&gt;1219.51,0.79+(6*(O401*3.28)/100000))),IF(LEFT(N401,1)="L",IF(O401&lt;=60.98,1,IF(O401&gt;60.98,1.005+(4.5526*(O401*3.28)/100000))),IF(LEFT(N401,1)="H",1)))))</f>
        <v>0</v>
      </c>
      <c r="Q401" s="35"/>
      <c r="R401" s="36" t="str">
        <f aca="false">IF(AF401&lt;0,0,IF($AD401=0,"Review",IF($H$3="US",(($H401-$I401-0.066667*($G401))/($G401*$M401)-($L401*$Q401))*$P401,(($H401-$I401-0.066667*($G401))/($G401*$M401)-($L401/8.696*$Q401))*$P401*37)))</f>
        <v>Review</v>
      </c>
      <c r="S401" s="37" t="str">
        <f aca="false">IF(R401="Review","",IF(R401=0,"",(SQRT(SUMSQ((5),(100*1.4/(H401-I401)),(100*IF($E$3="US",0.1,0.1*37)/R401)))/100)*R401))</f>
        <v/>
      </c>
      <c r="T401" s="38" t="str">
        <f aca="false">IF(R401="Review","",IF(R401=0,"",S401/R401))</f>
        <v/>
      </c>
      <c r="U401" s="39" t="n">
        <v>0.1814</v>
      </c>
      <c r="V401" s="40" t="n">
        <v>0.00096</v>
      </c>
      <c r="W401" s="41" t="e">
        <f aca="false">U401*G401</f>
        <v>#VALUE!</v>
      </c>
      <c r="X401" s="41" t="e">
        <f aca="false">EXP(-W401)</f>
        <v>#VALUE!</v>
      </c>
      <c r="Y401" s="41" t="e">
        <f aca="false">1-X401</f>
        <v>#VALUE!</v>
      </c>
      <c r="Z401" s="41" t="e">
        <f aca="false">1-(Y401/W401)</f>
        <v>#VALUE!</v>
      </c>
      <c r="AA401" s="41" t="e">
        <f aca="false">(R401*U401*V401)/Z401</f>
        <v>#VALUE!</v>
      </c>
      <c r="AB401" s="40" t="n">
        <v>0.01887</v>
      </c>
      <c r="AC401" s="42" t="s">
        <v>50</v>
      </c>
      <c r="AD401" s="43" t="b">
        <f aca="false">AND(NOT(ISBLANK(D401)),NOT(ISBLANK(F401)),NOT(ISBLANK(H401)),NOT(ISBLANK(I401)),NOT(ISBLANK(O401)),NOT(ISBLANK(Q401)),Q401&gt;=0,O401&gt;=0,H401&gt;=0,I401&gt;=0,G401&gt;0)</f>
        <v>0</v>
      </c>
      <c r="AE401" s="42" t="s">
        <v>51</v>
      </c>
      <c r="AF401" s="44" t="str">
        <f aca="false">IF($AD401=0,"Review",IF($H$3="US",(($H401-$I401-0.066667*($G401))/($G401*$M401)-($L401*$Q401))*$P401,(($H401-$I401-0.066667*($G401))/($G401*$M401)-($L401/8.696*$Q401))*$P401*37))</f>
        <v>Review</v>
      </c>
      <c r="AG401" s="45" t="str">
        <f aca="false">IF($AD401=0,"Review",IF($H$3="US",AA401/AB401*0.105*37,AA401/AB401))</f>
        <v>Review</v>
      </c>
      <c r="AH401" s="46" t="str">
        <f aca="false">IF($AD401=0,"",IF($H$3="US",AG401/60/60,AG401/24/60/60))</f>
        <v/>
      </c>
      <c r="AI401" s="47" t="str">
        <f aca="false">IF($AD401=0,"",IF($H$3="US",AA401/AB401*37/24/60/60,AA401/AB401/24/60/60))</f>
        <v/>
      </c>
      <c r="AJ401" s="48" t="str">
        <f aca="false">IF(AD401=0,"",IF(AF401=0,"",S401/R401))</f>
        <v/>
      </c>
      <c r="AK401" s="49" t="str">
        <f aca="false">IF(AD401=1,5%,"")</f>
        <v/>
      </c>
      <c r="AL401" s="49" t="str">
        <f aca="false">IF(AD401=1,(100*1.4)/(H401-I401)/100,"")</f>
        <v/>
      </c>
      <c r="AM401" s="49" t="str">
        <f aca="false">IF(AD401=1,IF(G401&gt;0,IF($H$3="US",0.1/AF401,(0.1*37)/AF401),0.1),"")</f>
        <v/>
      </c>
      <c r="AN401" s="49" t="str">
        <f aca="false">IF(AD401=1,SQRT(AK401*AK401+AL401*AL401+AM401*AM401),"")</f>
        <v/>
      </c>
      <c r="AO401" s="55"/>
    </row>
    <row r="402" customFormat="false" ht="19.35" hidden="false" customHeight="false" outlineLevel="0" collapsed="false">
      <c r="A402" s="26"/>
      <c r="B402" s="26"/>
      <c r="C402" s="27"/>
      <c r="D402" s="28"/>
      <c r="E402" s="27"/>
      <c r="F402" s="28"/>
      <c r="G402" s="29" t="str">
        <f aca="false">IF(OR(ISBLANK(C402),ISBLANK(D402),ISBLANK(E402),ISBLANK(F402)),"",(E402+F402)-(C402+D402))</f>
        <v/>
      </c>
      <c r="H402" s="30"/>
      <c r="I402" s="31"/>
      <c r="J402" s="32" t="n">
        <f aca="false">IF(N402="SST",0.314473,IF(N402="SLT",0.031243,IF(N402="LST",0.124228,IF(N402="LLT",0.010189,IF(N402="LST-OO",0.074671,IF(N402="LLT-OO",0.011965,IF(N402="LMT-OO",0.013497,IF(N402="HST",7.2954,IF(N402="HLT",0.60795)))))))))</f>
        <v>0</v>
      </c>
      <c r="K402" s="32" t="n">
        <f aca="false">IF(N402="SST",0.260619,IF(N402="SLT",0.02188,IF(N402="LST",0.040676,IF(N402="LLT",0.003372,IF(N402="LST-OO",0.037557,IF(N402="LLT-OO",0.002079,IF(N402="LMT-OO",0.012499,IF(N402="HST",0.004293,IF(N402="HLT",0.0003578)))))))))</f>
        <v>0</v>
      </c>
      <c r="L402" s="29" t="n">
        <f aca="false">IF(N402="SST",0.087,IF(N402="SLT",0.087,IF(N402="LST",0.12,IF(N402="LLT",0.12,IF(N402="LST-OO",0.12,IF(N402="LLT-OO",0.12,IF(N402="LMT-OO",0.12,IF(N402="HST",0.07,IF(N402="HLT",0.07)))))))))</f>
        <v>0</v>
      </c>
      <c r="M402" s="33" t="str">
        <f aca="false">IF(ISBLANK(N402),"",IF(N402="HST",J402+K402*((I402+H402)/2),IF(N402="HLT",J402+K402*((I402+H402)/2),J402+K402*LN((I402+H402)/2))))</f>
        <v/>
      </c>
      <c r="N402" s="31"/>
      <c r="O402" s="31"/>
      <c r="P402" s="34" t="n">
        <f aca="false">IF($H$3="US",IF(LEFT(N402,1)="S",IF(O402&lt;=4000,1,IF(O402&gt;4000,0.79+(6*O402/100000))),IF(LEFT(N402,1)="L",IF(O402&lt;=200,1,IF(O402&gt;200,1.005+(4.5526*O402/100000))),IF(LEFT(N402,1)="H",1))),IF($H$3="SI",IF(LEFT(N402,1)="S",IF(O402&lt;=1219.51,1,IF(O402&gt;1219.51,0.79+(6*(O402*3.28)/100000))),IF(LEFT(N402,1)="L",IF(O402&lt;=60.98,1,IF(O402&gt;60.98,1.005+(4.5526*(O402*3.28)/100000))),IF(LEFT(N402,1)="H",1)))))</f>
        <v>0</v>
      </c>
      <c r="Q402" s="35"/>
      <c r="R402" s="36" t="str">
        <f aca="false">IF(AF402&lt;0,0,IF($AD402=0,"Review",IF($H$3="US",(($H402-$I402-0.066667*($G402))/($G402*$M402)-($L402*$Q402))*$P402,(($H402-$I402-0.066667*($G402))/($G402*$M402)-($L402/8.696*$Q402))*$P402*37)))</f>
        <v>Review</v>
      </c>
      <c r="S402" s="37" t="str">
        <f aca="false">IF(R402="Review","",IF(R402=0,"",(SQRT(SUMSQ((5),(100*1.4/(H402-I402)),(100*IF($E$3="US",0.1,0.1*37)/R402)))/100)*R402))</f>
        <v/>
      </c>
      <c r="T402" s="38" t="str">
        <f aca="false">IF(R402="Review","",IF(R402=0,"",S402/R402))</f>
        <v/>
      </c>
      <c r="U402" s="39" t="n">
        <v>0.1814</v>
      </c>
      <c r="V402" s="40" t="n">
        <v>0.00096</v>
      </c>
      <c r="W402" s="41" t="e">
        <f aca="false">U402*G402</f>
        <v>#VALUE!</v>
      </c>
      <c r="X402" s="41" t="e">
        <f aca="false">EXP(-W402)</f>
        <v>#VALUE!</v>
      </c>
      <c r="Y402" s="41" t="e">
        <f aca="false">1-X402</f>
        <v>#VALUE!</v>
      </c>
      <c r="Z402" s="41" t="e">
        <f aca="false">1-(Y402/W402)</f>
        <v>#VALUE!</v>
      </c>
      <c r="AA402" s="41" t="e">
        <f aca="false">(R402*U402*V402)/Z402</f>
        <v>#VALUE!</v>
      </c>
      <c r="AB402" s="40" t="n">
        <v>0.01887</v>
      </c>
      <c r="AC402" s="42" t="s">
        <v>50</v>
      </c>
      <c r="AD402" s="43" t="b">
        <f aca="false">AND(NOT(ISBLANK(D402)),NOT(ISBLANK(F402)),NOT(ISBLANK(H402)),NOT(ISBLANK(I402)),NOT(ISBLANK(O402)),NOT(ISBLANK(Q402)),Q402&gt;=0,O402&gt;=0,H402&gt;=0,I402&gt;=0,G402&gt;0)</f>
        <v>0</v>
      </c>
      <c r="AE402" s="42" t="s">
        <v>51</v>
      </c>
      <c r="AF402" s="44" t="str">
        <f aca="false">IF($AD402=0,"Review",IF($H$3="US",(($H402-$I402-0.066667*($G402))/($G402*$M402)-($L402*$Q402))*$P402,(($H402-$I402-0.066667*($G402))/($G402*$M402)-($L402/8.696*$Q402))*$P402*37))</f>
        <v>Review</v>
      </c>
      <c r="AG402" s="45" t="str">
        <f aca="false">IF($AD402=0,"Review",IF($H$3="US",AA402/AB402*0.105*37,AA402/AB402))</f>
        <v>Review</v>
      </c>
      <c r="AH402" s="46" t="str">
        <f aca="false">IF($AD402=0,"",IF($H$3="US",AG402/60/60,AG402/24/60/60))</f>
        <v/>
      </c>
      <c r="AI402" s="47" t="str">
        <f aca="false">IF($AD402=0,"",IF($H$3="US",AA402/AB402*37/24/60/60,AA402/AB402/24/60/60))</f>
        <v/>
      </c>
      <c r="AJ402" s="48" t="str">
        <f aca="false">IF(AD402=0,"",IF(AF402=0,"",S402/R402))</f>
        <v/>
      </c>
      <c r="AK402" s="49" t="str">
        <f aca="false">IF(AD402=1,5%,"")</f>
        <v/>
      </c>
      <c r="AL402" s="49" t="str">
        <f aca="false">IF(AD402=1,(100*1.4)/(H402-I402)/100,"")</f>
        <v/>
      </c>
      <c r="AM402" s="49" t="str">
        <f aca="false">IF(AD402=1,IF(G402&gt;0,IF($H$3="US",0.1/AF402,(0.1*37)/AF402),0.1),"")</f>
        <v/>
      </c>
      <c r="AN402" s="49" t="str">
        <f aca="false">IF(AD402=1,SQRT(AK402*AK402+AL402*AL402+AM402*AM402),"")</f>
        <v/>
      </c>
      <c r="AO402" s="55"/>
    </row>
    <row r="403" customFormat="false" ht="19.35" hidden="false" customHeight="false" outlineLevel="0" collapsed="false">
      <c r="A403" s="26"/>
      <c r="B403" s="26"/>
      <c r="C403" s="27"/>
      <c r="D403" s="28"/>
      <c r="E403" s="27"/>
      <c r="F403" s="28"/>
      <c r="G403" s="29" t="str">
        <f aca="false">IF(OR(ISBLANK(C403),ISBLANK(D403),ISBLANK(E403),ISBLANK(F403)),"",(E403+F403)-(C403+D403))</f>
        <v/>
      </c>
      <c r="H403" s="30"/>
      <c r="I403" s="31"/>
      <c r="J403" s="32" t="n">
        <f aca="false">IF(N403="SST",0.314473,IF(N403="SLT",0.031243,IF(N403="LST",0.124228,IF(N403="LLT",0.010189,IF(N403="LST-OO",0.074671,IF(N403="LLT-OO",0.011965,IF(N403="LMT-OO",0.013497,IF(N403="HST",7.2954,IF(N403="HLT",0.60795)))))))))</f>
        <v>0</v>
      </c>
      <c r="K403" s="32" t="n">
        <f aca="false">IF(N403="SST",0.260619,IF(N403="SLT",0.02188,IF(N403="LST",0.040676,IF(N403="LLT",0.003372,IF(N403="LST-OO",0.037557,IF(N403="LLT-OO",0.002079,IF(N403="LMT-OO",0.012499,IF(N403="HST",0.004293,IF(N403="HLT",0.0003578)))))))))</f>
        <v>0</v>
      </c>
      <c r="L403" s="29" t="n">
        <f aca="false">IF(N403="SST",0.087,IF(N403="SLT",0.087,IF(N403="LST",0.12,IF(N403="LLT",0.12,IF(N403="LST-OO",0.12,IF(N403="LLT-OO",0.12,IF(N403="LMT-OO",0.12,IF(N403="HST",0.07,IF(N403="HLT",0.07)))))))))</f>
        <v>0</v>
      </c>
      <c r="M403" s="33" t="str">
        <f aca="false">IF(ISBLANK(N403),"",IF(N403="HST",J403+K403*((I403+H403)/2),IF(N403="HLT",J403+K403*((I403+H403)/2),J403+K403*LN((I403+H403)/2))))</f>
        <v/>
      </c>
      <c r="N403" s="31"/>
      <c r="O403" s="31"/>
      <c r="P403" s="34" t="n">
        <f aca="false">IF($H$3="US",IF(LEFT(N403,1)="S",IF(O403&lt;=4000,1,IF(O403&gt;4000,0.79+(6*O403/100000))),IF(LEFT(N403,1)="L",IF(O403&lt;=200,1,IF(O403&gt;200,1.005+(4.5526*O403/100000))),IF(LEFT(N403,1)="H",1))),IF($H$3="SI",IF(LEFT(N403,1)="S",IF(O403&lt;=1219.51,1,IF(O403&gt;1219.51,0.79+(6*(O403*3.28)/100000))),IF(LEFT(N403,1)="L",IF(O403&lt;=60.98,1,IF(O403&gt;60.98,1.005+(4.5526*(O403*3.28)/100000))),IF(LEFT(N403,1)="H",1)))))</f>
        <v>0</v>
      </c>
      <c r="Q403" s="35"/>
      <c r="R403" s="36" t="str">
        <f aca="false">IF(AF403&lt;0,0,IF($AD403=0,"Review",IF($H$3="US",(($H403-$I403-0.066667*($G403))/($G403*$M403)-($L403*$Q403))*$P403,(($H403-$I403-0.066667*($G403))/($G403*$M403)-($L403/8.696*$Q403))*$P403*37)))</f>
        <v>Review</v>
      </c>
      <c r="S403" s="37" t="str">
        <f aca="false">IF(R403="Review","",IF(R403=0,"",(SQRT(SUMSQ((5),(100*1.4/(H403-I403)),(100*IF($E$3="US",0.1,0.1*37)/R403)))/100)*R403))</f>
        <v/>
      </c>
      <c r="T403" s="38" t="str">
        <f aca="false">IF(R403="Review","",IF(R403=0,"",S403/R403))</f>
        <v/>
      </c>
      <c r="U403" s="39" t="n">
        <v>0.1814</v>
      </c>
      <c r="V403" s="40" t="n">
        <v>0.00096</v>
      </c>
      <c r="W403" s="41" t="e">
        <f aca="false">U403*G403</f>
        <v>#VALUE!</v>
      </c>
      <c r="X403" s="41" t="e">
        <f aca="false">EXP(-W403)</f>
        <v>#VALUE!</v>
      </c>
      <c r="Y403" s="41" t="e">
        <f aca="false">1-X403</f>
        <v>#VALUE!</v>
      </c>
      <c r="Z403" s="41" t="e">
        <f aca="false">1-(Y403/W403)</f>
        <v>#VALUE!</v>
      </c>
      <c r="AA403" s="41" t="e">
        <f aca="false">(R403*U403*V403)/Z403</f>
        <v>#VALUE!</v>
      </c>
      <c r="AB403" s="40" t="n">
        <v>0.01887</v>
      </c>
      <c r="AC403" s="42" t="s">
        <v>50</v>
      </c>
      <c r="AD403" s="43" t="b">
        <f aca="false">AND(NOT(ISBLANK(D403)),NOT(ISBLANK(F403)),NOT(ISBLANK(H403)),NOT(ISBLANK(I403)),NOT(ISBLANK(O403)),NOT(ISBLANK(Q403)),Q403&gt;=0,O403&gt;=0,H403&gt;=0,I403&gt;=0,G403&gt;0)</f>
        <v>0</v>
      </c>
      <c r="AE403" s="42" t="s">
        <v>51</v>
      </c>
      <c r="AF403" s="44" t="str">
        <f aca="false">IF($AD403=0,"Review",IF($H$3="US",(($H403-$I403-0.066667*($G403))/($G403*$M403)-($L403*$Q403))*$P403,(($H403-$I403-0.066667*($G403))/($G403*$M403)-($L403/8.696*$Q403))*$P403*37))</f>
        <v>Review</v>
      </c>
      <c r="AG403" s="45" t="str">
        <f aca="false">IF($AD403=0,"Review",IF($H$3="US",AA403/AB403*0.105*37,AA403/AB403))</f>
        <v>Review</v>
      </c>
      <c r="AH403" s="46" t="str">
        <f aca="false">IF($AD403=0,"",IF($H$3="US",AG403/60/60,AG403/24/60/60))</f>
        <v/>
      </c>
      <c r="AI403" s="47" t="str">
        <f aca="false">IF($AD403=0,"",IF($H$3="US",AA403/AB403*37/24/60/60,AA403/AB403/24/60/60))</f>
        <v/>
      </c>
      <c r="AJ403" s="48" t="str">
        <f aca="false">IF(AD403=0,"",IF(AF403=0,"",S403/R403))</f>
        <v/>
      </c>
      <c r="AK403" s="49" t="str">
        <f aca="false">IF(AD403=1,5%,"")</f>
        <v/>
      </c>
      <c r="AL403" s="49" t="str">
        <f aca="false">IF(AD403=1,(100*1.4)/(H403-I403)/100,"")</f>
        <v/>
      </c>
      <c r="AM403" s="49" t="str">
        <f aca="false">IF(AD403=1,IF(G403&gt;0,IF($H$3="US",0.1/AF403,(0.1*37)/AF403),0.1),"")</f>
        <v/>
      </c>
      <c r="AN403" s="49" t="str">
        <f aca="false">IF(AD403=1,SQRT(AK403*AK403+AL403*AL403+AM403*AM403),"")</f>
        <v/>
      </c>
      <c r="AO403" s="55"/>
    </row>
    <row r="404" customFormat="false" ht="19.35" hidden="false" customHeight="false" outlineLevel="0" collapsed="false">
      <c r="A404" s="26"/>
      <c r="B404" s="26"/>
      <c r="C404" s="27"/>
      <c r="D404" s="28"/>
      <c r="E404" s="27"/>
      <c r="F404" s="28"/>
      <c r="G404" s="29" t="str">
        <f aca="false">IF(OR(ISBLANK(C404),ISBLANK(D404),ISBLANK(E404),ISBLANK(F404)),"",(E404+F404)-(C404+D404))</f>
        <v/>
      </c>
      <c r="H404" s="30"/>
      <c r="I404" s="31"/>
      <c r="J404" s="32" t="n">
        <f aca="false">IF(N404="SST",0.314473,IF(N404="SLT",0.031243,IF(N404="LST",0.124228,IF(N404="LLT",0.010189,IF(N404="LST-OO",0.074671,IF(N404="LLT-OO",0.011965,IF(N404="LMT-OO",0.013497,IF(N404="HST",7.2954,IF(N404="HLT",0.60795)))))))))</f>
        <v>0</v>
      </c>
      <c r="K404" s="32" t="n">
        <f aca="false">IF(N404="SST",0.260619,IF(N404="SLT",0.02188,IF(N404="LST",0.040676,IF(N404="LLT",0.003372,IF(N404="LST-OO",0.037557,IF(N404="LLT-OO",0.002079,IF(N404="LMT-OO",0.012499,IF(N404="HST",0.004293,IF(N404="HLT",0.0003578)))))))))</f>
        <v>0</v>
      </c>
      <c r="L404" s="29" t="n">
        <f aca="false">IF(N404="SST",0.087,IF(N404="SLT",0.087,IF(N404="LST",0.12,IF(N404="LLT",0.12,IF(N404="LST-OO",0.12,IF(N404="LLT-OO",0.12,IF(N404="LMT-OO",0.12,IF(N404="HST",0.07,IF(N404="HLT",0.07)))))))))</f>
        <v>0</v>
      </c>
      <c r="M404" s="33" t="str">
        <f aca="false">IF(ISBLANK(N404),"",IF(N404="HST",J404+K404*((I404+H404)/2),IF(N404="HLT",J404+K404*((I404+H404)/2),J404+K404*LN((I404+H404)/2))))</f>
        <v/>
      </c>
      <c r="N404" s="31"/>
      <c r="O404" s="31"/>
      <c r="P404" s="34" t="n">
        <f aca="false">IF($H$3="US",IF(LEFT(N404,1)="S",IF(O404&lt;=4000,1,IF(O404&gt;4000,0.79+(6*O404/100000))),IF(LEFT(N404,1)="L",IF(O404&lt;=200,1,IF(O404&gt;200,1.005+(4.5526*O404/100000))),IF(LEFT(N404,1)="H",1))),IF($H$3="SI",IF(LEFT(N404,1)="S",IF(O404&lt;=1219.51,1,IF(O404&gt;1219.51,0.79+(6*(O404*3.28)/100000))),IF(LEFT(N404,1)="L",IF(O404&lt;=60.98,1,IF(O404&gt;60.98,1.005+(4.5526*(O404*3.28)/100000))),IF(LEFT(N404,1)="H",1)))))</f>
        <v>0</v>
      </c>
      <c r="Q404" s="35"/>
      <c r="R404" s="36" t="str">
        <f aca="false">IF(AF404&lt;0,0,IF($AD404=0,"Review",IF($H$3="US",(($H404-$I404-0.066667*($G404))/($G404*$M404)-($L404*$Q404))*$P404,(($H404-$I404-0.066667*($G404))/($G404*$M404)-($L404/8.696*$Q404))*$P404*37)))</f>
        <v>Review</v>
      </c>
      <c r="S404" s="37" t="str">
        <f aca="false">IF(R404="Review","",IF(R404=0,"",(SQRT(SUMSQ((5),(100*1.4/(H404-I404)),(100*IF($E$3="US",0.1,0.1*37)/R404)))/100)*R404))</f>
        <v/>
      </c>
      <c r="T404" s="38" t="str">
        <f aca="false">IF(R404="Review","",IF(R404=0,"",S404/R404))</f>
        <v/>
      </c>
      <c r="U404" s="39" t="n">
        <v>0.1814</v>
      </c>
      <c r="V404" s="40" t="n">
        <v>0.00096</v>
      </c>
      <c r="W404" s="41" t="e">
        <f aca="false">U404*G404</f>
        <v>#VALUE!</v>
      </c>
      <c r="X404" s="41" t="e">
        <f aca="false">EXP(-W404)</f>
        <v>#VALUE!</v>
      </c>
      <c r="Y404" s="41" t="e">
        <f aca="false">1-X404</f>
        <v>#VALUE!</v>
      </c>
      <c r="Z404" s="41" t="e">
        <f aca="false">1-(Y404/W404)</f>
        <v>#VALUE!</v>
      </c>
      <c r="AA404" s="41" t="e">
        <f aca="false">(R404*U404*V404)/Z404</f>
        <v>#VALUE!</v>
      </c>
      <c r="AB404" s="40" t="n">
        <v>0.01887</v>
      </c>
      <c r="AC404" s="42" t="s">
        <v>50</v>
      </c>
      <c r="AD404" s="43" t="b">
        <f aca="false">AND(NOT(ISBLANK(D404)),NOT(ISBLANK(F404)),NOT(ISBLANK(H404)),NOT(ISBLANK(I404)),NOT(ISBLANK(O404)),NOT(ISBLANK(Q404)),Q404&gt;=0,O404&gt;=0,H404&gt;=0,I404&gt;=0,G404&gt;0)</f>
        <v>0</v>
      </c>
      <c r="AE404" s="42" t="s">
        <v>51</v>
      </c>
      <c r="AF404" s="44" t="str">
        <f aca="false">IF($AD404=0,"Review",IF($H$3="US",(($H404-$I404-0.066667*($G404))/($G404*$M404)-($L404*$Q404))*$P404,(($H404-$I404-0.066667*($G404))/($G404*$M404)-($L404/8.696*$Q404))*$P404*37))</f>
        <v>Review</v>
      </c>
      <c r="AG404" s="45" t="str">
        <f aca="false">IF($AD404=0,"Review",IF($H$3="US",AA404/AB404*0.105*37,AA404/AB404))</f>
        <v>Review</v>
      </c>
      <c r="AH404" s="46" t="str">
        <f aca="false">IF($AD404=0,"",IF($H$3="US",AG404/60/60,AG404/24/60/60))</f>
        <v/>
      </c>
      <c r="AI404" s="47" t="str">
        <f aca="false">IF($AD404=0,"",IF($H$3="US",AA404/AB404*37/24/60/60,AA404/AB404/24/60/60))</f>
        <v/>
      </c>
      <c r="AJ404" s="48" t="str">
        <f aca="false">IF(AD404=0,"",IF(AF404=0,"",S404/R404))</f>
        <v/>
      </c>
      <c r="AK404" s="49" t="str">
        <f aca="false">IF(AD404=1,5%,"")</f>
        <v/>
      </c>
      <c r="AL404" s="49" t="str">
        <f aca="false">IF(AD404=1,(100*1.4)/(H404-I404)/100,"")</f>
        <v/>
      </c>
      <c r="AM404" s="49" t="str">
        <f aca="false">IF(AD404=1,IF(G404&gt;0,IF($H$3="US",0.1/AF404,(0.1*37)/AF404),0.1),"")</f>
        <v/>
      </c>
      <c r="AN404" s="49" t="str">
        <f aca="false">IF(AD404=1,SQRT(AK404*AK404+AL404*AL404+AM404*AM404),"")</f>
        <v/>
      </c>
      <c r="AO404" s="55"/>
    </row>
    <row r="405" customFormat="false" ht="19.35" hidden="false" customHeight="false" outlineLevel="0" collapsed="false">
      <c r="A405" s="26"/>
      <c r="B405" s="26"/>
      <c r="C405" s="27"/>
      <c r="D405" s="28"/>
      <c r="E405" s="27"/>
      <c r="F405" s="28"/>
      <c r="G405" s="29" t="str">
        <f aca="false">IF(OR(ISBLANK(C405),ISBLANK(D405),ISBLANK(E405),ISBLANK(F405)),"",(E405+F405)-(C405+D405))</f>
        <v/>
      </c>
      <c r="H405" s="30"/>
      <c r="I405" s="31"/>
      <c r="J405" s="32" t="n">
        <f aca="false">IF(N405="SST",0.314473,IF(N405="SLT",0.031243,IF(N405="LST",0.124228,IF(N405="LLT",0.010189,IF(N405="LST-OO",0.074671,IF(N405="LLT-OO",0.011965,IF(N405="LMT-OO",0.013497,IF(N405="HST",7.2954,IF(N405="HLT",0.60795)))))))))</f>
        <v>0</v>
      </c>
      <c r="K405" s="32" t="n">
        <f aca="false">IF(N405="SST",0.260619,IF(N405="SLT",0.02188,IF(N405="LST",0.040676,IF(N405="LLT",0.003372,IF(N405="LST-OO",0.037557,IF(N405="LLT-OO",0.002079,IF(N405="LMT-OO",0.012499,IF(N405="HST",0.004293,IF(N405="HLT",0.0003578)))))))))</f>
        <v>0</v>
      </c>
      <c r="L405" s="29" t="n">
        <f aca="false">IF(N405="SST",0.087,IF(N405="SLT",0.087,IF(N405="LST",0.12,IF(N405="LLT",0.12,IF(N405="LST-OO",0.12,IF(N405="LLT-OO",0.12,IF(N405="LMT-OO",0.12,IF(N405="HST",0.07,IF(N405="HLT",0.07)))))))))</f>
        <v>0</v>
      </c>
      <c r="M405" s="33" t="str">
        <f aca="false">IF(ISBLANK(N405),"",IF(N405="HST",J405+K405*((I405+H405)/2),IF(N405="HLT",J405+K405*((I405+H405)/2),J405+K405*LN((I405+H405)/2))))</f>
        <v/>
      </c>
      <c r="N405" s="31"/>
      <c r="O405" s="31"/>
      <c r="P405" s="34" t="n">
        <f aca="false">IF($H$3="US",IF(LEFT(N405,1)="S",IF(O405&lt;=4000,1,IF(O405&gt;4000,0.79+(6*O405/100000))),IF(LEFT(N405,1)="L",IF(O405&lt;=200,1,IF(O405&gt;200,1.005+(4.5526*O405/100000))),IF(LEFT(N405,1)="H",1))),IF($H$3="SI",IF(LEFT(N405,1)="S",IF(O405&lt;=1219.51,1,IF(O405&gt;1219.51,0.79+(6*(O405*3.28)/100000))),IF(LEFT(N405,1)="L",IF(O405&lt;=60.98,1,IF(O405&gt;60.98,1.005+(4.5526*(O405*3.28)/100000))),IF(LEFT(N405,1)="H",1)))))</f>
        <v>0</v>
      </c>
      <c r="Q405" s="35"/>
      <c r="R405" s="36" t="str">
        <f aca="false">IF(AF405&lt;0,0,IF($AD405=0,"Review",IF($H$3="US",(($H405-$I405-0.066667*($G405))/($G405*$M405)-($L405*$Q405))*$P405,(($H405-$I405-0.066667*($G405))/($G405*$M405)-($L405/8.696*$Q405))*$P405*37)))</f>
        <v>Review</v>
      </c>
      <c r="S405" s="37" t="str">
        <f aca="false">IF(R405="Review","",IF(R405=0,"",(SQRT(SUMSQ((5),(100*1.4/(H405-I405)),(100*IF($E$3="US",0.1,0.1*37)/R405)))/100)*R405))</f>
        <v/>
      </c>
      <c r="T405" s="38" t="str">
        <f aca="false">IF(R405="Review","",IF(R405=0,"",S405/R405))</f>
        <v/>
      </c>
      <c r="U405" s="39" t="n">
        <v>0.1814</v>
      </c>
      <c r="V405" s="40" t="n">
        <v>0.00096</v>
      </c>
      <c r="W405" s="41" t="e">
        <f aca="false">U405*G405</f>
        <v>#VALUE!</v>
      </c>
      <c r="X405" s="41" t="e">
        <f aca="false">EXP(-W405)</f>
        <v>#VALUE!</v>
      </c>
      <c r="Y405" s="41" t="e">
        <f aca="false">1-X405</f>
        <v>#VALUE!</v>
      </c>
      <c r="Z405" s="41" t="e">
        <f aca="false">1-(Y405/W405)</f>
        <v>#VALUE!</v>
      </c>
      <c r="AA405" s="41" t="e">
        <f aca="false">(R405*U405*V405)/Z405</f>
        <v>#VALUE!</v>
      </c>
      <c r="AB405" s="40" t="n">
        <v>0.01887</v>
      </c>
      <c r="AC405" s="42" t="s">
        <v>50</v>
      </c>
      <c r="AD405" s="43" t="b">
        <f aca="false">AND(NOT(ISBLANK(D405)),NOT(ISBLANK(F405)),NOT(ISBLANK(H405)),NOT(ISBLANK(I405)),NOT(ISBLANK(O405)),NOT(ISBLANK(Q405)),Q405&gt;=0,O405&gt;=0,H405&gt;=0,I405&gt;=0,G405&gt;0)</f>
        <v>0</v>
      </c>
      <c r="AE405" s="42" t="s">
        <v>51</v>
      </c>
      <c r="AF405" s="44" t="str">
        <f aca="false">IF($AD405=0,"Review",IF($H$3="US",(($H405-$I405-0.066667*($G405))/($G405*$M405)-($L405*$Q405))*$P405,(($H405-$I405-0.066667*($G405))/($G405*$M405)-($L405/8.696*$Q405))*$P405*37))</f>
        <v>Review</v>
      </c>
      <c r="AG405" s="45" t="str">
        <f aca="false">IF($AD405=0,"Review",IF($H$3="US",AA405/AB405*0.105*37,AA405/AB405))</f>
        <v>Review</v>
      </c>
      <c r="AH405" s="46" t="str">
        <f aca="false">IF($AD405=0,"",IF($H$3="US",AG405/60/60,AG405/24/60/60))</f>
        <v/>
      </c>
      <c r="AI405" s="47" t="str">
        <f aca="false">IF($AD405=0,"",IF($H$3="US",AA405/AB405*37/24/60/60,AA405/AB405/24/60/60))</f>
        <v/>
      </c>
      <c r="AJ405" s="48" t="str">
        <f aca="false">IF(AD405=0,"",IF(AF405=0,"",S405/R405))</f>
        <v/>
      </c>
      <c r="AK405" s="49" t="str">
        <f aca="false">IF(AD405=1,5%,"")</f>
        <v/>
      </c>
      <c r="AL405" s="49" t="str">
        <f aca="false">IF(AD405=1,(100*1.4)/(H405-I405)/100,"")</f>
        <v/>
      </c>
      <c r="AM405" s="49" t="str">
        <f aca="false">IF(AD405=1,IF(G405&gt;0,IF($H$3="US",0.1/AF405,(0.1*37)/AF405),0.1),"")</f>
        <v/>
      </c>
      <c r="AN405" s="49" t="str">
        <f aca="false">IF(AD405=1,SQRT(AK405*AK405+AL405*AL405+AM405*AM405),"")</f>
        <v/>
      </c>
      <c r="AO405" s="55"/>
    </row>
    <row r="406" customFormat="false" ht="19.35" hidden="false" customHeight="false" outlineLevel="0" collapsed="false">
      <c r="A406" s="26"/>
      <c r="B406" s="26"/>
      <c r="C406" s="27"/>
      <c r="D406" s="28"/>
      <c r="E406" s="27"/>
      <c r="F406" s="28"/>
      <c r="G406" s="29" t="str">
        <f aca="false">IF(OR(ISBLANK(C406),ISBLANK(D406),ISBLANK(E406),ISBLANK(F406)),"",(E406+F406)-(C406+D406))</f>
        <v/>
      </c>
      <c r="H406" s="30"/>
      <c r="I406" s="31"/>
      <c r="J406" s="32" t="n">
        <f aca="false">IF(N406="SST",0.314473,IF(N406="SLT",0.031243,IF(N406="LST",0.124228,IF(N406="LLT",0.010189,IF(N406="LST-OO",0.074671,IF(N406="LLT-OO",0.011965,IF(N406="LMT-OO",0.013497,IF(N406="HST",7.2954,IF(N406="HLT",0.60795)))))))))</f>
        <v>0</v>
      </c>
      <c r="K406" s="32" t="n">
        <f aca="false">IF(N406="SST",0.260619,IF(N406="SLT",0.02188,IF(N406="LST",0.040676,IF(N406="LLT",0.003372,IF(N406="LST-OO",0.037557,IF(N406="LLT-OO",0.002079,IF(N406="LMT-OO",0.012499,IF(N406="HST",0.004293,IF(N406="HLT",0.0003578)))))))))</f>
        <v>0</v>
      </c>
      <c r="L406" s="29" t="n">
        <f aca="false">IF(N406="SST",0.087,IF(N406="SLT",0.087,IF(N406="LST",0.12,IF(N406="LLT",0.12,IF(N406="LST-OO",0.12,IF(N406="LLT-OO",0.12,IF(N406="LMT-OO",0.12,IF(N406="HST",0.07,IF(N406="HLT",0.07)))))))))</f>
        <v>0</v>
      </c>
      <c r="M406" s="33" t="str">
        <f aca="false">IF(ISBLANK(N406),"",IF(N406="HST",J406+K406*((I406+H406)/2),IF(N406="HLT",J406+K406*((I406+H406)/2),J406+K406*LN((I406+H406)/2))))</f>
        <v/>
      </c>
      <c r="N406" s="31"/>
      <c r="O406" s="31"/>
      <c r="P406" s="34" t="n">
        <f aca="false">IF($H$3="US",IF(LEFT(N406,1)="S",IF(O406&lt;=4000,1,IF(O406&gt;4000,0.79+(6*O406/100000))),IF(LEFT(N406,1)="L",IF(O406&lt;=200,1,IF(O406&gt;200,1.005+(4.5526*O406/100000))),IF(LEFT(N406,1)="H",1))),IF($H$3="SI",IF(LEFT(N406,1)="S",IF(O406&lt;=1219.51,1,IF(O406&gt;1219.51,0.79+(6*(O406*3.28)/100000))),IF(LEFT(N406,1)="L",IF(O406&lt;=60.98,1,IF(O406&gt;60.98,1.005+(4.5526*(O406*3.28)/100000))),IF(LEFT(N406,1)="H",1)))))</f>
        <v>0</v>
      </c>
      <c r="Q406" s="35"/>
      <c r="R406" s="36" t="str">
        <f aca="false">IF(AF406&lt;0,0,IF($AD406=0,"Review",IF($H$3="US",(($H406-$I406-0.066667*($G406))/($G406*$M406)-($L406*$Q406))*$P406,(($H406-$I406-0.066667*($G406))/($G406*$M406)-($L406/8.696*$Q406))*$P406*37)))</f>
        <v>Review</v>
      </c>
      <c r="S406" s="37" t="str">
        <f aca="false">IF(R406="Review","",IF(R406=0,"",(SQRT(SUMSQ((5),(100*1.4/(H406-I406)),(100*IF($E$3="US",0.1,0.1*37)/R406)))/100)*R406))</f>
        <v/>
      </c>
      <c r="T406" s="38" t="str">
        <f aca="false">IF(R406="Review","",IF(R406=0,"",S406/R406))</f>
        <v/>
      </c>
      <c r="U406" s="39" t="n">
        <v>0.1814</v>
      </c>
      <c r="V406" s="40" t="n">
        <v>0.00096</v>
      </c>
      <c r="W406" s="41" t="e">
        <f aca="false">U406*G406</f>
        <v>#VALUE!</v>
      </c>
      <c r="X406" s="41" t="e">
        <f aca="false">EXP(-W406)</f>
        <v>#VALUE!</v>
      </c>
      <c r="Y406" s="41" t="e">
        <f aca="false">1-X406</f>
        <v>#VALUE!</v>
      </c>
      <c r="Z406" s="41" t="e">
        <f aca="false">1-(Y406/W406)</f>
        <v>#VALUE!</v>
      </c>
      <c r="AA406" s="41" t="e">
        <f aca="false">(R406*U406*V406)/Z406</f>
        <v>#VALUE!</v>
      </c>
      <c r="AB406" s="40" t="n">
        <v>0.01887</v>
      </c>
      <c r="AC406" s="42" t="s">
        <v>50</v>
      </c>
      <c r="AD406" s="43" t="b">
        <f aca="false">AND(NOT(ISBLANK(D406)),NOT(ISBLANK(F406)),NOT(ISBLANK(H406)),NOT(ISBLANK(I406)),NOT(ISBLANK(O406)),NOT(ISBLANK(Q406)),Q406&gt;=0,O406&gt;=0,H406&gt;=0,I406&gt;=0,G406&gt;0)</f>
        <v>0</v>
      </c>
      <c r="AE406" s="42" t="s">
        <v>51</v>
      </c>
      <c r="AF406" s="44" t="str">
        <f aca="false">IF($AD406=0,"Review",IF($H$3="US",(($H406-$I406-0.066667*($G406))/($G406*$M406)-($L406*$Q406))*$P406,(($H406-$I406-0.066667*($G406))/($G406*$M406)-($L406/8.696*$Q406))*$P406*37))</f>
        <v>Review</v>
      </c>
      <c r="AG406" s="45" t="str">
        <f aca="false">IF($AD406=0,"Review",IF($H$3="US",AA406/AB406*0.105*37,AA406/AB406))</f>
        <v>Review</v>
      </c>
      <c r="AH406" s="46" t="str">
        <f aca="false">IF($AD406=0,"",IF($H$3="US",AG406/60/60,AG406/24/60/60))</f>
        <v/>
      </c>
      <c r="AI406" s="47" t="str">
        <f aca="false">IF($AD406=0,"",IF($H$3="US",AA406/AB406*37/24/60/60,AA406/AB406/24/60/60))</f>
        <v/>
      </c>
      <c r="AJ406" s="48" t="str">
        <f aca="false">IF(AD406=0,"",IF(AF406=0,"",S406/R406))</f>
        <v/>
      </c>
      <c r="AK406" s="49" t="str">
        <f aca="false">IF(AD406=1,5%,"")</f>
        <v/>
      </c>
      <c r="AL406" s="49" t="str">
        <f aca="false">IF(AD406=1,(100*1.4)/(H406-I406)/100,"")</f>
        <v/>
      </c>
      <c r="AM406" s="49" t="str">
        <f aca="false">IF(AD406=1,IF(G406&gt;0,IF($H$3="US",0.1/AF406,(0.1*37)/AF406),0.1),"")</f>
        <v/>
      </c>
      <c r="AN406" s="49" t="str">
        <f aca="false">IF(AD406=1,SQRT(AK406*AK406+AL406*AL406+AM406*AM406),"")</f>
        <v/>
      </c>
      <c r="AO406" s="55"/>
    </row>
    <row r="407" customFormat="false" ht="19.35" hidden="false" customHeight="false" outlineLevel="0" collapsed="false">
      <c r="A407" s="26"/>
      <c r="B407" s="26"/>
      <c r="C407" s="27"/>
      <c r="D407" s="28"/>
      <c r="E407" s="27"/>
      <c r="F407" s="28"/>
      <c r="G407" s="29" t="str">
        <f aca="false">IF(OR(ISBLANK(C407),ISBLANK(D407),ISBLANK(E407),ISBLANK(F407)),"",(E407+F407)-(C407+D407))</f>
        <v/>
      </c>
      <c r="H407" s="30"/>
      <c r="I407" s="31"/>
      <c r="J407" s="32" t="n">
        <f aca="false">IF(N407="SST",0.314473,IF(N407="SLT",0.031243,IF(N407="LST",0.124228,IF(N407="LLT",0.010189,IF(N407="LST-OO",0.074671,IF(N407="LLT-OO",0.011965,IF(N407="LMT-OO",0.013497,IF(N407="HST",7.2954,IF(N407="HLT",0.60795)))))))))</f>
        <v>0</v>
      </c>
      <c r="K407" s="32" t="n">
        <f aca="false">IF(N407="SST",0.260619,IF(N407="SLT",0.02188,IF(N407="LST",0.040676,IF(N407="LLT",0.003372,IF(N407="LST-OO",0.037557,IF(N407="LLT-OO",0.002079,IF(N407="LMT-OO",0.012499,IF(N407="HST",0.004293,IF(N407="HLT",0.0003578)))))))))</f>
        <v>0</v>
      </c>
      <c r="L407" s="29" t="n">
        <f aca="false">IF(N407="SST",0.087,IF(N407="SLT",0.087,IF(N407="LST",0.12,IF(N407="LLT",0.12,IF(N407="LST-OO",0.12,IF(N407="LLT-OO",0.12,IF(N407="LMT-OO",0.12,IF(N407="HST",0.07,IF(N407="HLT",0.07)))))))))</f>
        <v>0</v>
      </c>
      <c r="M407" s="33" t="str">
        <f aca="false">IF(ISBLANK(N407),"",IF(N407="HST",J407+K407*((I407+H407)/2),IF(N407="HLT",J407+K407*((I407+H407)/2),J407+K407*LN((I407+H407)/2))))</f>
        <v/>
      </c>
      <c r="N407" s="31"/>
      <c r="O407" s="31"/>
      <c r="P407" s="34" t="n">
        <f aca="false">IF($H$3="US",IF(LEFT(N407,1)="S",IF(O407&lt;=4000,1,IF(O407&gt;4000,0.79+(6*O407/100000))),IF(LEFT(N407,1)="L",IF(O407&lt;=200,1,IF(O407&gt;200,1.005+(4.5526*O407/100000))),IF(LEFT(N407,1)="H",1))),IF($H$3="SI",IF(LEFT(N407,1)="S",IF(O407&lt;=1219.51,1,IF(O407&gt;1219.51,0.79+(6*(O407*3.28)/100000))),IF(LEFT(N407,1)="L",IF(O407&lt;=60.98,1,IF(O407&gt;60.98,1.005+(4.5526*(O407*3.28)/100000))),IF(LEFT(N407,1)="H",1)))))</f>
        <v>0</v>
      </c>
      <c r="Q407" s="35"/>
      <c r="R407" s="36" t="str">
        <f aca="false">IF(AF407&lt;0,0,IF($AD407=0,"Review",IF($H$3="US",(($H407-$I407-0.066667*($G407))/($G407*$M407)-($L407*$Q407))*$P407,(($H407-$I407-0.066667*($G407))/($G407*$M407)-($L407/8.696*$Q407))*$P407*37)))</f>
        <v>Review</v>
      </c>
      <c r="S407" s="37" t="str">
        <f aca="false">IF(R407="Review","",IF(R407=0,"",(SQRT(SUMSQ((5),(100*1.4/(H407-I407)),(100*IF($E$3="US",0.1,0.1*37)/R407)))/100)*R407))</f>
        <v/>
      </c>
      <c r="T407" s="38" t="str">
        <f aca="false">IF(R407="Review","",IF(R407=0,"",S407/R407))</f>
        <v/>
      </c>
      <c r="U407" s="39" t="n">
        <v>0.1814</v>
      </c>
      <c r="V407" s="40" t="n">
        <v>0.00096</v>
      </c>
      <c r="W407" s="41" t="e">
        <f aca="false">U407*G407</f>
        <v>#VALUE!</v>
      </c>
      <c r="X407" s="41" t="e">
        <f aca="false">EXP(-W407)</f>
        <v>#VALUE!</v>
      </c>
      <c r="Y407" s="41" t="e">
        <f aca="false">1-X407</f>
        <v>#VALUE!</v>
      </c>
      <c r="Z407" s="41" t="e">
        <f aca="false">1-(Y407/W407)</f>
        <v>#VALUE!</v>
      </c>
      <c r="AA407" s="41" t="e">
        <f aca="false">(R407*U407*V407)/Z407</f>
        <v>#VALUE!</v>
      </c>
      <c r="AB407" s="40" t="n">
        <v>0.01887</v>
      </c>
      <c r="AC407" s="42" t="s">
        <v>50</v>
      </c>
      <c r="AD407" s="43" t="b">
        <f aca="false">AND(NOT(ISBLANK(D407)),NOT(ISBLANK(F407)),NOT(ISBLANK(H407)),NOT(ISBLANK(I407)),NOT(ISBLANK(O407)),NOT(ISBLANK(Q407)),Q407&gt;=0,O407&gt;=0,H407&gt;=0,I407&gt;=0,G407&gt;0)</f>
        <v>0</v>
      </c>
      <c r="AE407" s="42" t="s">
        <v>51</v>
      </c>
      <c r="AF407" s="44" t="str">
        <f aca="false">IF($AD407=0,"Review",IF($H$3="US",(($H407-$I407-0.066667*($G407))/($G407*$M407)-($L407*$Q407))*$P407,(($H407-$I407-0.066667*($G407))/($G407*$M407)-($L407/8.696*$Q407))*$P407*37))</f>
        <v>Review</v>
      </c>
      <c r="AG407" s="45" t="str">
        <f aca="false">IF($AD407=0,"Review",IF($H$3="US",AA407/AB407*0.105*37,AA407/AB407))</f>
        <v>Review</v>
      </c>
      <c r="AH407" s="46" t="str">
        <f aca="false">IF($AD407=0,"",IF($H$3="US",AG407/60/60,AG407/24/60/60))</f>
        <v/>
      </c>
      <c r="AI407" s="47" t="str">
        <f aca="false">IF($AD407=0,"",IF($H$3="US",AA407/AB407*37/24/60/60,AA407/AB407/24/60/60))</f>
        <v/>
      </c>
      <c r="AJ407" s="48" t="str">
        <f aca="false">IF(AD407=0,"",IF(AF407=0,"",S407/R407))</f>
        <v/>
      </c>
      <c r="AK407" s="49" t="str">
        <f aca="false">IF(AD407=1,5%,"")</f>
        <v/>
      </c>
      <c r="AL407" s="49" t="str">
        <f aca="false">IF(AD407=1,(100*1.4)/(H407-I407)/100,"")</f>
        <v/>
      </c>
      <c r="AM407" s="49" t="str">
        <f aca="false">IF(AD407=1,IF(G407&gt;0,IF($H$3="US",0.1/AF407,(0.1*37)/AF407),0.1),"")</f>
        <v/>
      </c>
      <c r="AN407" s="49" t="str">
        <f aca="false">IF(AD407=1,SQRT(AK407*AK407+AL407*AL407+AM407*AM407),"")</f>
        <v/>
      </c>
      <c r="AO407" s="55"/>
    </row>
    <row r="408" customFormat="false" ht="19.35" hidden="false" customHeight="false" outlineLevel="0" collapsed="false">
      <c r="A408" s="26"/>
      <c r="B408" s="26"/>
      <c r="C408" s="27"/>
      <c r="D408" s="28"/>
      <c r="E408" s="27"/>
      <c r="F408" s="28"/>
      <c r="G408" s="29" t="str">
        <f aca="false">IF(OR(ISBLANK(C408),ISBLANK(D408),ISBLANK(E408),ISBLANK(F408)),"",(E408+F408)-(C408+D408))</f>
        <v/>
      </c>
      <c r="H408" s="30"/>
      <c r="I408" s="31"/>
      <c r="J408" s="32" t="n">
        <f aca="false">IF(N408="SST",0.314473,IF(N408="SLT",0.031243,IF(N408="LST",0.124228,IF(N408="LLT",0.010189,IF(N408="LST-OO",0.074671,IF(N408="LLT-OO",0.011965,IF(N408="LMT-OO",0.013497,IF(N408="HST",7.2954,IF(N408="HLT",0.60795)))))))))</f>
        <v>0</v>
      </c>
      <c r="K408" s="32" t="n">
        <f aca="false">IF(N408="SST",0.260619,IF(N408="SLT",0.02188,IF(N408="LST",0.040676,IF(N408="LLT",0.003372,IF(N408="LST-OO",0.037557,IF(N408="LLT-OO",0.002079,IF(N408="LMT-OO",0.012499,IF(N408="HST",0.004293,IF(N408="HLT",0.0003578)))))))))</f>
        <v>0</v>
      </c>
      <c r="L408" s="29" t="n">
        <f aca="false">IF(N408="SST",0.087,IF(N408="SLT",0.087,IF(N408="LST",0.12,IF(N408="LLT",0.12,IF(N408="LST-OO",0.12,IF(N408="LLT-OO",0.12,IF(N408="LMT-OO",0.12,IF(N408="HST",0.07,IF(N408="HLT",0.07)))))))))</f>
        <v>0</v>
      </c>
      <c r="M408" s="33" t="str">
        <f aca="false">IF(ISBLANK(N408),"",IF(N408="HST",J408+K408*((I408+H408)/2),IF(N408="HLT",J408+K408*((I408+H408)/2),J408+K408*LN((I408+H408)/2))))</f>
        <v/>
      </c>
      <c r="N408" s="31"/>
      <c r="O408" s="31"/>
      <c r="P408" s="34" t="n">
        <f aca="false">IF($H$3="US",IF(LEFT(N408,1)="S",IF(O408&lt;=4000,1,IF(O408&gt;4000,0.79+(6*O408/100000))),IF(LEFT(N408,1)="L",IF(O408&lt;=200,1,IF(O408&gt;200,1.005+(4.5526*O408/100000))),IF(LEFT(N408,1)="H",1))),IF($H$3="SI",IF(LEFT(N408,1)="S",IF(O408&lt;=1219.51,1,IF(O408&gt;1219.51,0.79+(6*(O408*3.28)/100000))),IF(LEFT(N408,1)="L",IF(O408&lt;=60.98,1,IF(O408&gt;60.98,1.005+(4.5526*(O408*3.28)/100000))),IF(LEFT(N408,1)="H",1)))))</f>
        <v>0</v>
      </c>
      <c r="Q408" s="35"/>
      <c r="R408" s="36" t="str">
        <f aca="false">IF(AF408&lt;0,0,IF($AD408=0,"Review",IF($H$3="US",(($H408-$I408-0.066667*($G408))/($G408*$M408)-($L408*$Q408))*$P408,(($H408-$I408-0.066667*($G408))/($G408*$M408)-($L408/8.696*$Q408))*$P408*37)))</f>
        <v>Review</v>
      </c>
      <c r="S408" s="37" t="str">
        <f aca="false">IF(R408="Review","",IF(R408=0,"",(SQRT(SUMSQ((5),(100*1.4/(H408-I408)),(100*IF($E$3="US",0.1,0.1*37)/R408)))/100)*R408))</f>
        <v/>
      </c>
      <c r="T408" s="38" t="str">
        <f aca="false">IF(R408="Review","",IF(R408=0,"",S408/R408))</f>
        <v/>
      </c>
      <c r="U408" s="39" t="n">
        <v>0.1814</v>
      </c>
      <c r="V408" s="40" t="n">
        <v>0.00096</v>
      </c>
      <c r="W408" s="41" t="e">
        <f aca="false">U408*G408</f>
        <v>#VALUE!</v>
      </c>
      <c r="X408" s="41" t="e">
        <f aca="false">EXP(-W408)</f>
        <v>#VALUE!</v>
      </c>
      <c r="Y408" s="41" t="e">
        <f aca="false">1-X408</f>
        <v>#VALUE!</v>
      </c>
      <c r="Z408" s="41" t="e">
        <f aca="false">1-(Y408/W408)</f>
        <v>#VALUE!</v>
      </c>
      <c r="AA408" s="41" t="e">
        <f aca="false">(R408*U408*V408)/Z408</f>
        <v>#VALUE!</v>
      </c>
      <c r="AB408" s="40" t="n">
        <v>0.01887</v>
      </c>
      <c r="AC408" s="42" t="s">
        <v>50</v>
      </c>
      <c r="AD408" s="43" t="b">
        <f aca="false">AND(NOT(ISBLANK(D408)),NOT(ISBLANK(F408)),NOT(ISBLANK(H408)),NOT(ISBLANK(I408)),NOT(ISBLANK(O408)),NOT(ISBLANK(Q408)),Q408&gt;=0,O408&gt;=0,H408&gt;=0,I408&gt;=0,G408&gt;0)</f>
        <v>0</v>
      </c>
      <c r="AE408" s="42" t="s">
        <v>51</v>
      </c>
      <c r="AF408" s="44" t="str">
        <f aca="false">IF($AD408=0,"Review",IF($H$3="US",(($H408-$I408-0.066667*($G408))/($G408*$M408)-($L408*$Q408))*$P408,(($H408-$I408-0.066667*($G408))/($G408*$M408)-($L408/8.696*$Q408))*$P408*37))</f>
        <v>Review</v>
      </c>
      <c r="AG408" s="45" t="str">
        <f aca="false">IF($AD408=0,"Review",IF($H$3="US",AA408/AB408*0.105*37,AA408/AB408))</f>
        <v>Review</v>
      </c>
      <c r="AH408" s="46" t="str">
        <f aca="false">IF($AD408=0,"",IF($H$3="US",AG408/60/60,AG408/24/60/60))</f>
        <v/>
      </c>
      <c r="AI408" s="47" t="str">
        <f aca="false">IF($AD408=0,"",IF($H$3="US",AA408/AB408*37/24/60/60,AA408/AB408/24/60/60))</f>
        <v/>
      </c>
      <c r="AJ408" s="48" t="str">
        <f aca="false">IF(AD408=0,"",IF(AF408=0,"",S408/R408))</f>
        <v/>
      </c>
      <c r="AK408" s="49" t="str">
        <f aca="false">IF(AD408=1,5%,"")</f>
        <v/>
      </c>
      <c r="AL408" s="49" t="str">
        <f aca="false">IF(AD408=1,(100*1.4)/(H408-I408)/100,"")</f>
        <v/>
      </c>
      <c r="AM408" s="49" t="str">
        <f aca="false">IF(AD408=1,IF(G408&gt;0,IF($H$3="US",0.1/AF408,(0.1*37)/AF408),0.1),"")</f>
        <v/>
      </c>
      <c r="AN408" s="49" t="str">
        <f aca="false">IF(AD408=1,SQRT(AK408*AK408+AL408*AL408+AM408*AM408),"")</f>
        <v/>
      </c>
      <c r="AO408" s="55"/>
    </row>
    <row r="409" customFormat="false" ht="19.35" hidden="false" customHeight="false" outlineLevel="0" collapsed="false">
      <c r="A409" s="26"/>
      <c r="B409" s="26"/>
      <c r="C409" s="27"/>
      <c r="D409" s="28"/>
      <c r="E409" s="27"/>
      <c r="F409" s="28"/>
      <c r="G409" s="29" t="str">
        <f aca="false">IF(OR(ISBLANK(C409),ISBLANK(D409),ISBLANK(E409),ISBLANK(F409)),"",(E409+F409)-(C409+D409))</f>
        <v/>
      </c>
      <c r="H409" s="30"/>
      <c r="I409" s="31"/>
      <c r="J409" s="32" t="n">
        <f aca="false">IF(N409="SST",0.314473,IF(N409="SLT",0.031243,IF(N409="LST",0.124228,IF(N409="LLT",0.010189,IF(N409="LST-OO",0.074671,IF(N409="LLT-OO",0.011965,IF(N409="LMT-OO",0.013497,IF(N409="HST",7.2954,IF(N409="HLT",0.60795)))))))))</f>
        <v>0</v>
      </c>
      <c r="K409" s="32" t="n">
        <f aca="false">IF(N409="SST",0.260619,IF(N409="SLT",0.02188,IF(N409="LST",0.040676,IF(N409="LLT",0.003372,IF(N409="LST-OO",0.037557,IF(N409="LLT-OO",0.002079,IF(N409="LMT-OO",0.012499,IF(N409="HST",0.004293,IF(N409="HLT",0.0003578)))))))))</f>
        <v>0</v>
      </c>
      <c r="L409" s="29" t="n">
        <f aca="false">IF(N409="SST",0.087,IF(N409="SLT",0.087,IF(N409="LST",0.12,IF(N409="LLT",0.12,IF(N409="LST-OO",0.12,IF(N409="LLT-OO",0.12,IF(N409="LMT-OO",0.12,IF(N409="HST",0.07,IF(N409="HLT",0.07)))))))))</f>
        <v>0</v>
      </c>
      <c r="M409" s="33" t="str">
        <f aca="false">IF(ISBLANK(N409),"",IF(N409="HST",J409+K409*((I409+H409)/2),IF(N409="HLT",J409+K409*((I409+H409)/2),J409+K409*LN((I409+H409)/2))))</f>
        <v/>
      </c>
      <c r="N409" s="31"/>
      <c r="O409" s="31"/>
      <c r="P409" s="34" t="n">
        <f aca="false">IF($H$3="US",IF(LEFT(N409,1)="S",IF(O409&lt;=4000,1,IF(O409&gt;4000,0.79+(6*O409/100000))),IF(LEFT(N409,1)="L",IF(O409&lt;=200,1,IF(O409&gt;200,1.005+(4.5526*O409/100000))),IF(LEFT(N409,1)="H",1))),IF($H$3="SI",IF(LEFT(N409,1)="S",IF(O409&lt;=1219.51,1,IF(O409&gt;1219.51,0.79+(6*(O409*3.28)/100000))),IF(LEFT(N409,1)="L",IF(O409&lt;=60.98,1,IF(O409&gt;60.98,1.005+(4.5526*(O409*3.28)/100000))),IF(LEFT(N409,1)="H",1)))))</f>
        <v>0</v>
      </c>
      <c r="Q409" s="35"/>
      <c r="R409" s="36" t="str">
        <f aca="false">IF(AF409&lt;0,0,IF($AD409=0,"Review",IF($H$3="US",(($H409-$I409-0.066667*($G409))/($G409*$M409)-($L409*$Q409))*$P409,(($H409-$I409-0.066667*($G409))/($G409*$M409)-($L409/8.696*$Q409))*$P409*37)))</f>
        <v>Review</v>
      </c>
      <c r="S409" s="37" t="str">
        <f aca="false">IF(R409="Review","",IF(R409=0,"",(SQRT(SUMSQ((5),(100*1.4/(H409-I409)),(100*IF($E$3="US",0.1,0.1*37)/R409)))/100)*R409))</f>
        <v/>
      </c>
      <c r="T409" s="38" t="str">
        <f aca="false">IF(R409="Review","",IF(R409=0,"",S409/R409))</f>
        <v/>
      </c>
      <c r="U409" s="39" t="n">
        <v>0.1814</v>
      </c>
      <c r="V409" s="40" t="n">
        <v>0.00096</v>
      </c>
      <c r="W409" s="41" t="e">
        <f aca="false">U409*G409</f>
        <v>#VALUE!</v>
      </c>
      <c r="X409" s="41" t="e">
        <f aca="false">EXP(-W409)</f>
        <v>#VALUE!</v>
      </c>
      <c r="Y409" s="41" t="e">
        <f aca="false">1-X409</f>
        <v>#VALUE!</v>
      </c>
      <c r="Z409" s="41" t="e">
        <f aca="false">1-(Y409/W409)</f>
        <v>#VALUE!</v>
      </c>
      <c r="AA409" s="41" t="e">
        <f aca="false">(R409*U409*V409)/Z409</f>
        <v>#VALUE!</v>
      </c>
      <c r="AB409" s="40" t="n">
        <v>0.01887</v>
      </c>
      <c r="AC409" s="42" t="s">
        <v>50</v>
      </c>
      <c r="AD409" s="43" t="b">
        <f aca="false">AND(NOT(ISBLANK(D409)),NOT(ISBLANK(F409)),NOT(ISBLANK(H409)),NOT(ISBLANK(I409)),NOT(ISBLANK(O409)),NOT(ISBLANK(Q409)),Q409&gt;=0,O409&gt;=0,H409&gt;=0,I409&gt;=0,G409&gt;0)</f>
        <v>0</v>
      </c>
      <c r="AE409" s="42" t="s">
        <v>51</v>
      </c>
      <c r="AF409" s="44" t="str">
        <f aca="false">IF($AD409=0,"Review",IF($H$3="US",(($H409-$I409-0.066667*($G409))/($G409*$M409)-($L409*$Q409))*$P409,(($H409-$I409-0.066667*($G409))/($G409*$M409)-($L409/8.696*$Q409))*$P409*37))</f>
        <v>Review</v>
      </c>
      <c r="AG409" s="45" t="str">
        <f aca="false">IF($AD409=0,"Review",IF($H$3="US",AA409/AB409*0.105*37,AA409/AB409))</f>
        <v>Review</v>
      </c>
      <c r="AH409" s="46" t="str">
        <f aca="false">IF($AD409=0,"",IF($H$3="US",AG409/60/60,AG409/24/60/60))</f>
        <v/>
      </c>
      <c r="AI409" s="47" t="str">
        <f aca="false">IF($AD409=0,"",IF($H$3="US",AA409/AB409*37/24/60/60,AA409/AB409/24/60/60))</f>
        <v/>
      </c>
      <c r="AJ409" s="48" t="str">
        <f aca="false">IF(AD409=0,"",IF(AF409=0,"",S409/R409))</f>
        <v/>
      </c>
      <c r="AK409" s="49" t="str">
        <f aca="false">IF(AD409=1,5%,"")</f>
        <v/>
      </c>
      <c r="AL409" s="49" t="str">
        <f aca="false">IF(AD409=1,(100*1.4)/(H409-I409)/100,"")</f>
        <v/>
      </c>
      <c r="AM409" s="49" t="str">
        <f aca="false">IF(AD409=1,IF(G409&gt;0,IF($H$3="US",0.1/AF409,(0.1*37)/AF409),0.1),"")</f>
        <v/>
      </c>
      <c r="AN409" s="49" t="str">
        <f aca="false">IF(AD409=1,SQRT(AK409*AK409+AL409*AL409+AM409*AM409),"")</f>
        <v/>
      </c>
      <c r="AO409" s="55"/>
    </row>
    <row r="410" customFormat="false" ht="19.35" hidden="false" customHeight="false" outlineLevel="0" collapsed="false">
      <c r="A410" s="26"/>
      <c r="B410" s="26"/>
      <c r="C410" s="27"/>
      <c r="D410" s="28"/>
      <c r="E410" s="27"/>
      <c r="F410" s="28"/>
      <c r="G410" s="29" t="str">
        <f aca="false">IF(OR(ISBLANK(C410),ISBLANK(D410),ISBLANK(E410),ISBLANK(F410)),"",(E410+F410)-(C410+D410))</f>
        <v/>
      </c>
      <c r="H410" s="30"/>
      <c r="I410" s="31"/>
      <c r="J410" s="32" t="n">
        <f aca="false">IF(N410="SST",0.314473,IF(N410="SLT",0.031243,IF(N410="LST",0.124228,IF(N410="LLT",0.010189,IF(N410="LST-OO",0.074671,IF(N410="LLT-OO",0.011965,IF(N410="LMT-OO",0.013497,IF(N410="HST",7.2954,IF(N410="HLT",0.60795)))))))))</f>
        <v>0</v>
      </c>
      <c r="K410" s="32" t="n">
        <f aca="false">IF(N410="SST",0.260619,IF(N410="SLT",0.02188,IF(N410="LST",0.040676,IF(N410="LLT",0.003372,IF(N410="LST-OO",0.037557,IF(N410="LLT-OO",0.002079,IF(N410="LMT-OO",0.012499,IF(N410="HST",0.004293,IF(N410="HLT",0.0003578)))))))))</f>
        <v>0</v>
      </c>
      <c r="L410" s="29" t="n">
        <f aca="false">IF(N410="SST",0.087,IF(N410="SLT",0.087,IF(N410="LST",0.12,IF(N410="LLT",0.12,IF(N410="LST-OO",0.12,IF(N410="LLT-OO",0.12,IF(N410="LMT-OO",0.12,IF(N410="HST",0.07,IF(N410="HLT",0.07)))))))))</f>
        <v>0</v>
      </c>
      <c r="M410" s="33" t="str">
        <f aca="false">IF(ISBLANK(N410),"",IF(N410="HST",J410+K410*((I410+H410)/2),IF(N410="HLT",J410+K410*((I410+H410)/2),J410+K410*LN((I410+H410)/2))))</f>
        <v/>
      </c>
      <c r="N410" s="31"/>
      <c r="O410" s="31"/>
      <c r="P410" s="34" t="n">
        <f aca="false">IF($H$3="US",IF(LEFT(N410,1)="S",IF(O410&lt;=4000,1,IF(O410&gt;4000,0.79+(6*O410/100000))),IF(LEFT(N410,1)="L",IF(O410&lt;=200,1,IF(O410&gt;200,1.005+(4.5526*O410/100000))),IF(LEFT(N410,1)="H",1))),IF($H$3="SI",IF(LEFT(N410,1)="S",IF(O410&lt;=1219.51,1,IF(O410&gt;1219.51,0.79+(6*(O410*3.28)/100000))),IF(LEFT(N410,1)="L",IF(O410&lt;=60.98,1,IF(O410&gt;60.98,1.005+(4.5526*(O410*3.28)/100000))),IF(LEFT(N410,1)="H",1)))))</f>
        <v>0</v>
      </c>
      <c r="Q410" s="35"/>
      <c r="R410" s="36" t="str">
        <f aca="false">IF(AF410&lt;0,0,IF($AD410=0,"Review",IF($H$3="US",(($H410-$I410-0.066667*($G410))/($G410*$M410)-($L410*$Q410))*$P410,(($H410-$I410-0.066667*($G410))/($G410*$M410)-($L410/8.696*$Q410))*$P410*37)))</f>
        <v>Review</v>
      </c>
      <c r="S410" s="37" t="str">
        <f aca="false">IF(R410="Review","",IF(R410=0,"",(SQRT(SUMSQ((5),(100*1.4/(H410-I410)),(100*IF($E$3="US",0.1,0.1*37)/R410)))/100)*R410))</f>
        <v/>
      </c>
      <c r="T410" s="38" t="str">
        <f aca="false">IF(R410="Review","",IF(R410=0,"",S410/R410))</f>
        <v/>
      </c>
      <c r="U410" s="39" t="n">
        <v>0.1814</v>
      </c>
      <c r="V410" s="40" t="n">
        <v>0.00096</v>
      </c>
      <c r="W410" s="41" t="e">
        <f aca="false">U410*G410</f>
        <v>#VALUE!</v>
      </c>
      <c r="X410" s="41" t="e">
        <f aca="false">EXP(-W410)</f>
        <v>#VALUE!</v>
      </c>
      <c r="Y410" s="41" t="e">
        <f aca="false">1-X410</f>
        <v>#VALUE!</v>
      </c>
      <c r="Z410" s="41" t="e">
        <f aca="false">1-(Y410/W410)</f>
        <v>#VALUE!</v>
      </c>
      <c r="AA410" s="41" t="e">
        <f aca="false">(R410*U410*V410)/Z410</f>
        <v>#VALUE!</v>
      </c>
      <c r="AB410" s="40" t="n">
        <v>0.01887</v>
      </c>
      <c r="AC410" s="42" t="s">
        <v>50</v>
      </c>
      <c r="AD410" s="43" t="b">
        <f aca="false">AND(NOT(ISBLANK(D410)),NOT(ISBLANK(F410)),NOT(ISBLANK(H410)),NOT(ISBLANK(I410)),NOT(ISBLANK(O410)),NOT(ISBLANK(Q410)),Q410&gt;=0,O410&gt;=0,H410&gt;=0,I410&gt;=0,G410&gt;0)</f>
        <v>0</v>
      </c>
      <c r="AE410" s="42" t="s">
        <v>51</v>
      </c>
      <c r="AF410" s="44" t="str">
        <f aca="false">IF($AD410=0,"Review",IF($H$3="US",(($H410-$I410-0.066667*($G410))/($G410*$M410)-($L410*$Q410))*$P410,(($H410-$I410-0.066667*($G410))/($G410*$M410)-($L410/8.696*$Q410))*$P410*37))</f>
        <v>Review</v>
      </c>
      <c r="AG410" s="45" t="str">
        <f aca="false">IF($AD410=0,"Review",IF($H$3="US",AA410/AB410*0.105*37,AA410/AB410))</f>
        <v>Review</v>
      </c>
      <c r="AH410" s="46" t="str">
        <f aca="false">IF($AD410=0,"",IF($H$3="US",AG410/60/60,AG410/24/60/60))</f>
        <v/>
      </c>
      <c r="AI410" s="47" t="str">
        <f aca="false">IF($AD410=0,"",IF($H$3="US",AA410/AB410*37/24/60/60,AA410/AB410/24/60/60))</f>
        <v/>
      </c>
      <c r="AJ410" s="48" t="str">
        <f aca="false">IF(AD410=0,"",IF(AF410=0,"",S410/R410))</f>
        <v/>
      </c>
      <c r="AK410" s="49" t="str">
        <f aca="false">IF(AD410=1,5%,"")</f>
        <v/>
      </c>
      <c r="AL410" s="49" t="str">
        <f aca="false">IF(AD410=1,(100*1.4)/(H410-I410)/100,"")</f>
        <v/>
      </c>
      <c r="AM410" s="49" t="str">
        <f aca="false">IF(AD410=1,IF(G410&gt;0,IF($H$3="US",0.1/AF410,(0.1*37)/AF410),0.1),"")</f>
        <v/>
      </c>
      <c r="AN410" s="49" t="str">
        <f aca="false">IF(AD410=1,SQRT(AK410*AK410+AL410*AL410+AM410*AM410),"")</f>
        <v/>
      </c>
      <c r="AO410" s="55"/>
    </row>
    <row r="411" customFormat="false" ht="19.35" hidden="false" customHeight="false" outlineLevel="0" collapsed="false">
      <c r="A411" s="26"/>
      <c r="B411" s="26"/>
      <c r="C411" s="27"/>
      <c r="D411" s="28"/>
      <c r="E411" s="27"/>
      <c r="F411" s="28"/>
      <c r="G411" s="29" t="str">
        <f aca="false">IF(OR(ISBLANK(C411),ISBLANK(D411),ISBLANK(E411),ISBLANK(F411)),"",(E411+F411)-(C411+D411))</f>
        <v/>
      </c>
      <c r="H411" s="30"/>
      <c r="I411" s="31"/>
      <c r="J411" s="32" t="n">
        <f aca="false">IF(N411="SST",0.314473,IF(N411="SLT",0.031243,IF(N411="LST",0.124228,IF(N411="LLT",0.010189,IF(N411="LST-OO",0.074671,IF(N411="LLT-OO",0.011965,IF(N411="LMT-OO",0.013497,IF(N411="HST",7.2954,IF(N411="HLT",0.60795)))))))))</f>
        <v>0</v>
      </c>
      <c r="K411" s="32" t="n">
        <f aca="false">IF(N411="SST",0.260619,IF(N411="SLT",0.02188,IF(N411="LST",0.040676,IF(N411="LLT",0.003372,IF(N411="LST-OO",0.037557,IF(N411="LLT-OO",0.002079,IF(N411="LMT-OO",0.012499,IF(N411="HST",0.004293,IF(N411="HLT",0.0003578)))))))))</f>
        <v>0</v>
      </c>
      <c r="L411" s="29" t="n">
        <f aca="false">IF(N411="SST",0.087,IF(N411="SLT",0.087,IF(N411="LST",0.12,IF(N411="LLT",0.12,IF(N411="LST-OO",0.12,IF(N411="LLT-OO",0.12,IF(N411="LMT-OO",0.12,IF(N411="HST",0.07,IF(N411="HLT",0.07)))))))))</f>
        <v>0</v>
      </c>
      <c r="M411" s="33" t="str">
        <f aca="false">IF(ISBLANK(N411),"",IF(N411="HST",J411+K411*((I411+H411)/2),IF(N411="HLT",J411+K411*((I411+H411)/2),J411+K411*LN((I411+H411)/2))))</f>
        <v/>
      </c>
      <c r="N411" s="31"/>
      <c r="O411" s="31"/>
      <c r="P411" s="34" t="n">
        <f aca="false">IF($H$3="US",IF(LEFT(N411,1)="S",IF(O411&lt;=4000,1,IF(O411&gt;4000,0.79+(6*O411/100000))),IF(LEFT(N411,1)="L",IF(O411&lt;=200,1,IF(O411&gt;200,1.005+(4.5526*O411/100000))),IF(LEFT(N411,1)="H",1))),IF($H$3="SI",IF(LEFT(N411,1)="S",IF(O411&lt;=1219.51,1,IF(O411&gt;1219.51,0.79+(6*(O411*3.28)/100000))),IF(LEFT(N411,1)="L",IF(O411&lt;=60.98,1,IF(O411&gt;60.98,1.005+(4.5526*(O411*3.28)/100000))),IF(LEFT(N411,1)="H",1)))))</f>
        <v>0</v>
      </c>
      <c r="Q411" s="35"/>
      <c r="R411" s="36" t="str">
        <f aca="false">IF(AF411&lt;0,0,IF($AD411=0,"Review",IF($H$3="US",(($H411-$I411-0.066667*($G411))/($G411*$M411)-($L411*$Q411))*$P411,(($H411-$I411-0.066667*($G411))/($G411*$M411)-($L411/8.696*$Q411))*$P411*37)))</f>
        <v>Review</v>
      </c>
      <c r="S411" s="37" t="str">
        <f aca="false">IF(R411="Review","",IF(R411=0,"",(SQRT(SUMSQ((5),(100*1.4/(H411-I411)),(100*IF($E$3="US",0.1,0.1*37)/R411)))/100)*R411))</f>
        <v/>
      </c>
      <c r="T411" s="38" t="str">
        <f aca="false">IF(R411="Review","",IF(R411=0,"",S411/R411))</f>
        <v/>
      </c>
      <c r="U411" s="39" t="n">
        <v>0.1814</v>
      </c>
      <c r="V411" s="40" t="n">
        <v>0.00096</v>
      </c>
      <c r="W411" s="41" t="e">
        <f aca="false">U411*G411</f>
        <v>#VALUE!</v>
      </c>
      <c r="X411" s="41" t="e">
        <f aca="false">EXP(-W411)</f>
        <v>#VALUE!</v>
      </c>
      <c r="Y411" s="41" t="e">
        <f aca="false">1-X411</f>
        <v>#VALUE!</v>
      </c>
      <c r="Z411" s="41" t="e">
        <f aca="false">1-(Y411/W411)</f>
        <v>#VALUE!</v>
      </c>
      <c r="AA411" s="41" t="e">
        <f aca="false">(R411*U411*V411)/Z411</f>
        <v>#VALUE!</v>
      </c>
      <c r="AB411" s="40" t="n">
        <v>0.01887</v>
      </c>
      <c r="AC411" s="42" t="s">
        <v>50</v>
      </c>
      <c r="AD411" s="43" t="b">
        <f aca="false">AND(NOT(ISBLANK(D411)),NOT(ISBLANK(F411)),NOT(ISBLANK(H411)),NOT(ISBLANK(I411)),NOT(ISBLANK(O411)),NOT(ISBLANK(Q411)),Q411&gt;=0,O411&gt;=0,H411&gt;=0,I411&gt;=0,G411&gt;0)</f>
        <v>0</v>
      </c>
      <c r="AE411" s="42" t="s">
        <v>51</v>
      </c>
      <c r="AF411" s="44" t="str">
        <f aca="false">IF($AD411=0,"Review",IF($H$3="US",(($H411-$I411-0.066667*($G411))/($G411*$M411)-($L411*$Q411))*$P411,(($H411-$I411-0.066667*($G411))/($G411*$M411)-($L411/8.696*$Q411))*$P411*37))</f>
        <v>Review</v>
      </c>
      <c r="AG411" s="45" t="str">
        <f aca="false">IF($AD411=0,"Review",IF($H$3="US",AA411/AB411*0.105*37,AA411/AB411))</f>
        <v>Review</v>
      </c>
      <c r="AH411" s="46" t="str">
        <f aca="false">IF($AD411=0,"",IF($H$3="US",AG411/60/60,AG411/24/60/60))</f>
        <v/>
      </c>
      <c r="AI411" s="47" t="str">
        <f aca="false">IF($AD411=0,"",IF($H$3="US",AA411/AB411*37/24/60/60,AA411/AB411/24/60/60))</f>
        <v/>
      </c>
      <c r="AJ411" s="48" t="str">
        <f aca="false">IF(AD411=0,"",IF(AF411=0,"",S411/R411))</f>
        <v/>
      </c>
      <c r="AK411" s="49" t="str">
        <f aca="false">IF(AD411=1,5%,"")</f>
        <v/>
      </c>
      <c r="AL411" s="49" t="str">
        <f aca="false">IF(AD411=1,(100*1.4)/(H411-I411)/100,"")</f>
        <v/>
      </c>
      <c r="AM411" s="49" t="str">
        <f aca="false">IF(AD411=1,IF(G411&gt;0,IF($H$3="US",0.1/AF411,(0.1*37)/AF411),0.1),"")</f>
        <v/>
      </c>
      <c r="AN411" s="49" t="str">
        <f aca="false">IF(AD411=1,SQRT(AK411*AK411+AL411*AL411+AM411*AM411),"")</f>
        <v/>
      </c>
      <c r="AO411" s="55"/>
    </row>
    <row r="412" customFormat="false" ht="19.35" hidden="false" customHeight="false" outlineLevel="0" collapsed="false">
      <c r="A412" s="26"/>
      <c r="B412" s="26"/>
      <c r="C412" s="27"/>
      <c r="D412" s="28"/>
      <c r="E412" s="27"/>
      <c r="F412" s="28"/>
      <c r="G412" s="29" t="str">
        <f aca="false">IF(OR(ISBLANK(C412),ISBLANK(D412),ISBLANK(E412),ISBLANK(F412)),"",(E412+F412)-(C412+D412))</f>
        <v/>
      </c>
      <c r="H412" s="30"/>
      <c r="I412" s="31"/>
      <c r="J412" s="32" t="n">
        <f aca="false">IF(N412="SST",0.314473,IF(N412="SLT",0.031243,IF(N412="LST",0.124228,IF(N412="LLT",0.010189,IF(N412="LST-OO",0.074671,IF(N412="LLT-OO",0.011965,IF(N412="LMT-OO",0.013497,IF(N412="HST",7.2954,IF(N412="HLT",0.60795)))))))))</f>
        <v>0</v>
      </c>
      <c r="K412" s="32" t="n">
        <f aca="false">IF(N412="SST",0.260619,IF(N412="SLT",0.02188,IF(N412="LST",0.040676,IF(N412="LLT",0.003372,IF(N412="LST-OO",0.037557,IF(N412="LLT-OO",0.002079,IF(N412="LMT-OO",0.012499,IF(N412="HST",0.004293,IF(N412="HLT",0.0003578)))))))))</f>
        <v>0</v>
      </c>
      <c r="L412" s="29" t="n">
        <f aca="false">IF(N412="SST",0.087,IF(N412="SLT",0.087,IF(N412="LST",0.12,IF(N412="LLT",0.12,IF(N412="LST-OO",0.12,IF(N412="LLT-OO",0.12,IF(N412="LMT-OO",0.12,IF(N412="HST",0.07,IF(N412="HLT",0.07)))))))))</f>
        <v>0</v>
      </c>
      <c r="M412" s="33" t="str">
        <f aca="false">IF(ISBLANK(N412),"",IF(N412="HST",J412+K412*((I412+H412)/2),IF(N412="HLT",J412+K412*((I412+H412)/2),J412+K412*LN((I412+H412)/2))))</f>
        <v/>
      </c>
      <c r="N412" s="31"/>
      <c r="O412" s="31"/>
      <c r="P412" s="34" t="n">
        <f aca="false">IF($H$3="US",IF(LEFT(N412,1)="S",IF(O412&lt;=4000,1,IF(O412&gt;4000,0.79+(6*O412/100000))),IF(LEFT(N412,1)="L",IF(O412&lt;=200,1,IF(O412&gt;200,1.005+(4.5526*O412/100000))),IF(LEFT(N412,1)="H",1))),IF($H$3="SI",IF(LEFT(N412,1)="S",IF(O412&lt;=1219.51,1,IF(O412&gt;1219.51,0.79+(6*(O412*3.28)/100000))),IF(LEFT(N412,1)="L",IF(O412&lt;=60.98,1,IF(O412&gt;60.98,1.005+(4.5526*(O412*3.28)/100000))),IF(LEFT(N412,1)="H",1)))))</f>
        <v>0</v>
      </c>
      <c r="Q412" s="35"/>
      <c r="R412" s="36" t="str">
        <f aca="false">IF(AF412&lt;0,0,IF($AD412=0,"Review",IF($H$3="US",(($H412-$I412-0.066667*($G412))/($G412*$M412)-($L412*$Q412))*$P412,(($H412-$I412-0.066667*($G412))/($G412*$M412)-($L412/8.696*$Q412))*$P412*37)))</f>
        <v>Review</v>
      </c>
      <c r="S412" s="37" t="str">
        <f aca="false">IF(R412="Review","",IF(R412=0,"",(SQRT(SUMSQ((5),(100*1.4/(H412-I412)),(100*IF($E$3="US",0.1,0.1*37)/R412)))/100)*R412))</f>
        <v/>
      </c>
      <c r="T412" s="38" t="str">
        <f aca="false">IF(R412="Review","",IF(R412=0,"",S412/R412))</f>
        <v/>
      </c>
      <c r="U412" s="39" t="n">
        <v>0.1814</v>
      </c>
      <c r="V412" s="40" t="n">
        <v>0.00096</v>
      </c>
      <c r="W412" s="41" t="e">
        <f aca="false">U412*G412</f>
        <v>#VALUE!</v>
      </c>
      <c r="X412" s="41" t="e">
        <f aca="false">EXP(-W412)</f>
        <v>#VALUE!</v>
      </c>
      <c r="Y412" s="41" t="e">
        <f aca="false">1-X412</f>
        <v>#VALUE!</v>
      </c>
      <c r="Z412" s="41" t="e">
        <f aca="false">1-(Y412/W412)</f>
        <v>#VALUE!</v>
      </c>
      <c r="AA412" s="41" t="e">
        <f aca="false">(R412*U412*V412)/Z412</f>
        <v>#VALUE!</v>
      </c>
      <c r="AB412" s="40" t="n">
        <v>0.01887</v>
      </c>
      <c r="AC412" s="42" t="s">
        <v>50</v>
      </c>
      <c r="AD412" s="43" t="b">
        <f aca="false">AND(NOT(ISBLANK(D412)),NOT(ISBLANK(F412)),NOT(ISBLANK(H412)),NOT(ISBLANK(I412)),NOT(ISBLANK(O412)),NOT(ISBLANK(Q412)),Q412&gt;=0,O412&gt;=0,H412&gt;=0,I412&gt;=0,G412&gt;0)</f>
        <v>0</v>
      </c>
      <c r="AE412" s="42" t="s">
        <v>51</v>
      </c>
      <c r="AF412" s="44" t="str">
        <f aca="false">IF($AD412=0,"Review",IF($H$3="US",(($H412-$I412-0.066667*($G412))/($G412*$M412)-($L412*$Q412))*$P412,(($H412-$I412-0.066667*($G412))/($G412*$M412)-($L412/8.696*$Q412))*$P412*37))</f>
        <v>Review</v>
      </c>
      <c r="AG412" s="45" t="str">
        <f aca="false">IF($AD412=0,"Review",IF($H$3="US",AA412/AB412*0.105*37,AA412/AB412))</f>
        <v>Review</v>
      </c>
      <c r="AH412" s="46" t="str">
        <f aca="false">IF($AD412=0,"",IF($H$3="US",AG412/60/60,AG412/24/60/60))</f>
        <v/>
      </c>
      <c r="AI412" s="47" t="str">
        <f aca="false">IF($AD412=0,"",IF($H$3="US",AA412/AB412*37/24/60/60,AA412/AB412/24/60/60))</f>
        <v/>
      </c>
      <c r="AJ412" s="48" t="str">
        <f aca="false">IF(AD412=0,"",IF(AF412=0,"",S412/R412))</f>
        <v/>
      </c>
      <c r="AK412" s="49" t="str">
        <f aca="false">IF(AD412=1,5%,"")</f>
        <v/>
      </c>
      <c r="AL412" s="49" t="str">
        <f aca="false">IF(AD412=1,(100*1.4)/(H412-I412)/100,"")</f>
        <v/>
      </c>
      <c r="AM412" s="49" t="str">
        <f aca="false">IF(AD412=1,IF(G412&gt;0,IF($H$3="US",0.1/AF412,(0.1*37)/AF412),0.1),"")</f>
        <v/>
      </c>
      <c r="AN412" s="49" t="str">
        <f aca="false">IF(AD412=1,SQRT(AK412*AK412+AL412*AL412+AM412*AM412),"")</f>
        <v/>
      </c>
      <c r="AO412" s="55"/>
    </row>
    <row r="413" customFormat="false" ht="19.35" hidden="false" customHeight="false" outlineLevel="0" collapsed="false">
      <c r="A413" s="26"/>
      <c r="B413" s="26"/>
      <c r="C413" s="27"/>
      <c r="D413" s="28"/>
      <c r="E413" s="27"/>
      <c r="F413" s="28"/>
      <c r="G413" s="29" t="str">
        <f aca="false">IF(OR(ISBLANK(C413),ISBLANK(D413),ISBLANK(E413),ISBLANK(F413)),"",(E413+F413)-(C413+D413))</f>
        <v/>
      </c>
      <c r="H413" s="30"/>
      <c r="I413" s="31"/>
      <c r="J413" s="32" t="n">
        <f aca="false">IF(N413="SST",0.314473,IF(N413="SLT",0.031243,IF(N413="LST",0.124228,IF(N413="LLT",0.010189,IF(N413="LST-OO",0.074671,IF(N413="LLT-OO",0.011965,IF(N413="LMT-OO",0.013497,IF(N413="HST",7.2954,IF(N413="HLT",0.60795)))))))))</f>
        <v>0</v>
      </c>
      <c r="K413" s="32" t="n">
        <f aca="false">IF(N413="SST",0.260619,IF(N413="SLT",0.02188,IF(N413="LST",0.040676,IF(N413="LLT",0.003372,IF(N413="LST-OO",0.037557,IF(N413="LLT-OO",0.002079,IF(N413="LMT-OO",0.012499,IF(N413="HST",0.004293,IF(N413="HLT",0.0003578)))))))))</f>
        <v>0</v>
      </c>
      <c r="L413" s="29" t="n">
        <f aca="false">IF(N413="SST",0.087,IF(N413="SLT",0.087,IF(N413="LST",0.12,IF(N413="LLT",0.12,IF(N413="LST-OO",0.12,IF(N413="LLT-OO",0.12,IF(N413="LMT-OO",0.12,IF(N413="HST",0.07,IF(N413="HLT",0.07)))))))))</f>
        <v>0</v>
      </c>
      <c r="M413" s="33" t="str">
        <f aca="false">IF(ISBLANK(N413),"",IF(N413="HST",J413+K413*((I413+H413)/2),IF(N413="HLT",J413+K413*((I413+H413)/2),J413+K413*LN((I413+H413)/2))))</f>
        <v/>
      </c>
      <c r="N413" s="31"/>
      <c r="O413" s="31"/>
      <c r="P413" s="34" t="n">
        <f aca="false">IF($H$3="US",IF(LEFT(N413,1)="S",IF(O413&lt;=4000,1,IF(O413&gt;4000,0.79+(6*O413/100000))),IF(LEFT(N413,1)="L",IF(O413&lt;=200,1,IF(O413&gt;200,1.005+(4.5526*O413/100000))),IF(LEFT(N413,1)="H",1))),IF($H$3="SI",IF(LEFT(N413,1)="S",IF(O413&lt;=1219.51,1,IF(O413&gt;1219.51,0.79+(6*(O413*3.28)/100000))),IF(LEFT(N413,1)="L",IF(O413&lt;=60.98,1,IF(O413&gt;60.98,1.005+(4.5526*(O413*3.28)/100000))),IF(LEFT(N413,1)="H",1)))))</f>
        <v>0</v>
      </c>
      <c r="Q413" s="35"/>
      <c r="R413" s="36" t="str">
        <f aca="false">IF(AF413&lt;0,0,IF($AD413=0,"Review",IF($H$3="US",(($H413-$I413-0.066667*($G413))/($G413*$M413)-($L413*$Q413))*$P413,(($H413-$I413-0.066667*($G413))/($G413*$M413)-($L413/8.696*$Q413))*$P413*37)))</f>
        <v>Review</v>
      </c>
      <c r="S413" s="37" t="str">
        <f aca="false">IF(R413="Review","",IF(R413=0,"",(SQRT(SUMSQ((5),(100*1.4/(H413-I413)),(100*IF($E$3="US",0.1,0.1*37)/R413)))/100)*R413))</f>
        <v/>
      </c>
      <c r="T413" s="38" t="str">
        <f aca="false">IF(R413="Review","",IF(R413=0,"",S413/R413))</f>
        <v/>
      </c>
      <c r="U413" s="39" t="n">
        <v>0.1814</v>
      </c>
      <c r="V413" s="40" t="n">
        <v>0.00096</v>
      </c>
      <c r="W413" s="41" t="e">
        <f aca="false">U413*G413</f>
        <v>#VALUE!</v>
      </c>
      <c r="X413" s="41" t="e">
        <f aca="false">EXP(-W413)</f>
        <v>#VALUE!</v>
      </c>
      <c r="Y413" s="41" t="e">
        <f aca="false">1-X413</f>
        <v>#VALUE!</v>
      </c>
      <c r="Z413" s="41" t="e">
        <f aca="false">1-(Y413/W413)</f>
        <v>#VALUE!</v>
      </c>
      <c r="AA413" s="41" t="e">
        <f aca="false">(R413*U413*V413)/Z413</f>
        <v>#VALUE!</v>
      </c>
      <c r="AB413" s="40" t="n">
        <v>0.01887</v>
      </c>
      <c r="AC413" s="42" t="s">
        <v>50</v>
      </c>
      <c r="AD413" s="43" t="b">
        <f aca="false">AND(NOT(ISBLANK(D413)),NOT(ISBLANK(F413)),NOT(ISBLANK(H413)),NOT(ISBLANK(I413)),NOT(ISBLANK(O413)),NOT(ISBLANK(Q413)),Q413&gt;=0,O413&gt;=0,H413&gt;=0,I413&gt;=0,G413&gt;0)</f>
        <v>0</v>
      </c>
      <c r="AE413" s="42" t="s">
        <v>51</v>
      </c>
      <c r="AF413" s="44" t="str">
        <f aca="false">IF($AD413=0,"Review",IF($H$3="US",(($H413-$I413-0.066667*($G413))/($G413*$M413)-($L413*$Q413))*$P413,(($H413-$I413-0.066667*($G413))/($G413*$M413)-($L413/8.696*$Q413))*$P413*37))</f>
        <v>Review</v>
      </c>
      <c r="AG413" s="45" t="str">
        <f aca="false">IF($AD413=0,"Review",IF($H$3="US",AA413/AB413*0.105*37,AA413/AB413))</f>
        <v>Review</v>
      </c>
      <c r="AH413" s="46" t="str">
        <f aca="false">IF($AD413=0,"",IF($H$3="US",AG413/60/60,AG413/24/60/60))</f>
        <v/>
      </c>
      <c r="AI413" s="47" t="str">
        <f aca="false">IF($AD413=0,"",IF($H$3="US",AA413/AB413*37/24/60/60,AA413/AB413/24/60/60))</f>
        <v/>
      </c>
      <c r="AJ413" s="48" t="str">
        <f aca="false">IF(AD413=0,"",IF(AF413=0,"",S413/R413))</f>
        <v/>
      </c>
      <c r="AK413" s="49" t="str">
        <f aca="false">IF(AD413=1,5%,"")</f>
        <v/>
      </c>
      <c r="AL413" s="49" t="str">
        <f aca="false">IF(AD413=1,(100*1.4)/(H413-I413)/100,"")</f>
        <v/>
      </c>
      <c r="AM413" s="49" t="str">
        <f aca="false">IF(AD413=1,IF(G413&gt;0,IF($H$3="US",0.1/AF413,(0.1*37)/AF413),0.1),"")</f>
        <v/>
      </c>
      <c r="AN413" s="49" t="str">
        <f aca="false">IF(AD413=1,SQRT(AK413*AK413+AL413*AL413+AM413*AM413),"")</f>
        <v/>
      </c>
      <c r="AO413" s="55"/>
    </row>
    <row r="414" customFormat="false" ht="19.35" hidden="false" customHeight="false" outlineLevel="0" collapsed="false">
      <c r="A414" s="26"/>
      <c r="B414" s="26"/>
      <c r="C414" s="27"/>
      <c r="D414" s="28"/>
      <c r="E414" s="27"/>
      <c r="F414" s="28"/>
      <c r="G414" s="29" t="str">
        <f aca="false">IF(OR(ISBLANK(C414),ISBLANK(D414),ISBLANK(E414),ISBLANK(F414)),"",(E414+F414)-(C414+D414))</f>
        <v/>
      </c>
      <c r="H414" s="30"/>
      <c r="I414" s="31"/>
      <c r="J414" s="32" t="n">
        <f aca="false">IF(N414="SST",0.314473,IF(N414="SLT",0.031243,IF(N414="LST",0.124228,IF(N414="LLT",0.010189,IF(N414="LST-OO",0.074671,IF(N414="LLT-OO",0.011965,IF(N414="LMT-OO",0.013497,IF(N414="HST",7.2954,IF(N414="HLT",0.60795)))))))))</f>
        <v>0</v>
      </c>
      <c r="K414" s="32" t="n">
        <f aca="false">IF(N414="SST",0.260619,IF(N414="SLT",0.02188,IF(N414="LST",0.040676,IF(N414="LLT",0.003372,IF(N414="LST-OO",0.037557,IF(N414="LLT-OO",0.002079,IF(N414="LMT-OO",0.012499,IF(N414="HST",0.004293,IF(N414="HLT",0.0003578)))))))))</f>
        <v>0</v>
      </c>
      <c r="L414" s="29" t="n">
        <f aca="false">IF(N414="SST",0.087,IF(N414="SLT",0.087,IF(N414="LST",0.12,IF(N414="LLT",0.12,IF(N414="LST-OO",0.12,IF(N414="LLT-OO",0.12,IF(N414="LMT-OO",0.12,IF(N414="HST",0.07,IF(N414="HLT",0.07)))))))))</f>
        <v>0</v>
      </c>
      <c r="M414" s="33" t="str">
        <f aca="false">IF(ISBLANK(N414),"",IF(N414="HST",J414+K414*((I414+H414)/2),IF(N414="HLT",J414+K414*((I414+H414)/2),J414+K414*LN((I414+H414)/2))))</f>
        <v/>
      </c>
      <c r="N414" s="31"/>
      <c r="O414" s="31"/>
      <c r="P414" s="34" t="n">
        <f aca="false">IF($H$3="US",IF(LEFT(N414,1)="S",IF(O414&lt;=4000,1,IF(O414&gt;4000,0.79+(6*O414/100000))),IF(LEFT(N414,1)="L",IF(O414&lt;=200,1,IF(O414&gt;200,1.005+(4.5526*O414/100000))),IF(LEFT(N414,1)="H",1))),IF($H$3="SI",IF(LEFT(N414,1)="S",IF(O414&lt;=1219.51,1,IF(O414&gt;1219.51,0.79+(6*(O414*3.28)/100000))),IF(LEFT(N414,1)="L",IF(O414&lt;=60.98,1,IF(O414&gt;60.98,1.005+(4.5526*(O414*3.28)/100000))),IF(LEFT(N414,1)="H",1)))))</f>
        <v>0</v>
      </c>
      <c r="Q414" s="35"/>
      <c r="R414" s="36" t="str">
        <f aca="false">IF(AF414&lt;0,0,IF($AD414=0,"Review",IF($H$3="US",(($H414-$I414-0.066667*($G414))/($G414*$M414)-($L414*$Q414))*$P414,(($H414-$I414-0.066667*($G414))/($G414*$M414)-($L414/8.696*$Q414))*$P414*37)))</f>
        <v>Review</v>
      </c>
      <c r="S414" s="37" t="str">
        <f aca="false">IF(R414="Review","",IF(R414=0,"",(SQRT(SUMSQ((5),(100*1.4/(H414-I414)),(100*IF($E$3="US",0.1,0.1*37)/R414)))/100)*R414))</f>
        <v/>
      </c>
      <c r="T414" s="38" t="str">
        <f aca="false">IF(R414="Review","",IF(R414=0,"",S414/R414))</f>
        <v/>
      </c>
      <c r="U414" s="39" t="n">
        <v>0.1814</v>
      </c>
      <c r="V414" s="40" t="n">
        <v>0.00096</v>
      </c>
      <c r="W414" s="41" t="e">
        <f aca="false">U414*G414</f>
        <v>#VALUE!</v>
      </c>
      <c r="X414" s="41" t="e">
        <f aca="false">EXP(-W414)</f>
        <v>#VALUE!</v>
      </c>
      <c r="Y414" s="41" t="e">
        <f aca="false">1-X414</f>
        <v>#VALUE!</v>
      </c>
      <c r="Z414" s="41" t="e">
        <f aca="false">1-(Y414/W414)</f>
        <v>#VALUE!</v>
      </c>
      <c r="AA414" s="41" t="e">
        <f aca="false">(R414*U414*V414)/Z414</f>
        <v>#VALUE!</v>
      </c>
      <c r="AB414" s="40" t="n">
        <v>0.01887</v>
      </c>
      <c r="AC414" s="42" t="s">
        <v>50</v>
      </c>
      <c r="AD414" s="43" t="b">
        <f aca="false">AND(NOT(ISBLANK(D414)),NOT(ISBLANK(F414)),NOT(ISBLANK(H414)),NOT(ISBLANK(I414)),NOT(ISBLANK(O414)),NOT(ISBLANK(Q414)),Q414&gt;=0,O414&gt;=0,H414&gt;=0,I414&gt;=0,G414&gt;0)</f>
        <v>0</v>
      </c>
      <c r="AE414" s="42" t="s">
        <v>51</v>
      </c>
      <c r="AF414" s="44" t="str">
        <f aca="false">IF($AD414=0,"Review",IF($H$3="US",(($H414-$I414-0.066667*($G414))/($G414*$M414)-($L414*$Q414))*$P414,(($H414-$I414-0.066667*($G414))/($G414*$M414)-($L414/8.696*$Q414))*$P414*37))</f>
        <v>Review</v>
      </c>
      <c r="AG414" s="45" t="str">
        <f aca="false">IF($AD414=0,"Review",IF($H$3="US",AA414/AB414*0.105*37,AA414/AB414))</f>
        <v>Review</v>
      </c>
      <c r="AH414" s="46" t="str">
        <f aca="false">IF($AD414=0,"",IF($H$3="US",AG414/60/60,AG414/24/60/60))</f>
        <v/>
      </c>
      <c r="AI414" s="47" t="str">
        <f aca="false">IF($AD414=0,"",IF($H$3="US",AA414/AB414*37/24/60/60,AA414/AB414/24/60/60))</f>
        <v/>
      </c>
      <c r="AJ414" s="48" t="str">
        <f aca="false">IF(AD414=0,"",IF(AF414=0,"",S414/R414))</f>
        <v/>
      </c>
      <c r="AK414" s="49" t="str">
        <f aca="false">IF(AD414=1,5%,"")</f>
        <v/>
      </c>
      <c r="AL414" s="49" t="str">
        <f aca="false">IF(AD414=1,(100*1.4)/(H414-I414)/100,"")</f>
        <v/>
      </c>
      <c r="AM414" s="49" t="str">
        <f aca="false">IF(AD414=1,IF(G414&gt;0,IF($H$3="US",0.1/AF414,(0.1*37)/AF414),0.1),"")</f>
        <v/>
      </c>
      <c r="AN414" s="49" t="str">
        <f aca="false">IF(AD414=1,SQRT(AK414*AK414+AL414*AL414+AM414*AM414),"")</f>
        <v/>
      </c>
      <c r="AO414" s="55"/>
    </row>
    <row r="415" customFormat="false" ht="19.35" hidden="false" customHeight="false" outlineLevel="0" collapsed="false">
      <c r="A415" s="26"/>
      <c r="B415" s="26"/>
      <c r="C415" s="27"/>
      <c r="D415" s="28"/>
      <c r="E415" s="27"/>
      <c r="F415" s="28"/>
      <c r="G415" s="29" t="str">
        <f aca="false">IF(OR(ISBLANK(C415),ISBLANK(D415),ISBLANK(E415),ISBLANK(F415)),"",(E415+F415)-(C415+D415))</f>
        <v/>
      </c>
      <c r="H415" s="30"/>
      <c r="I415" s="31"/>
      <c r="J415" s="32" t="n">
        <f aca="false">IF(N415="SST",0.314473,IF(N415="SLT",0.031243,IF(N415="LST",0.124228,IF(N415="LLT",0.010189,IF(N415="LST-OO",0.074671,IF(N415="LLT-OO",0.011965,IF(N415="LMT-OO",0.013497,IF(N415="HST",7.2954,IF(N415="HLT",0.60795)))))))))</f>
        <v>0</v>
      </c>
      <c r="K415" s="32" t="n">
        <f aca="false">IF(N415="SST",0.260619,IF(N415="SLT",0.02188,IF(N415="LST",0.040676,IF(N415="LLT",0.003372,IF(N415="LST-OO",0.037557,IF(N415="LLT-OO",0.002079,IF(N415="LMT-OO",0.012499,IF(N415="HST",0.004293,IF(N415="HLT",0.0003578)))))))))</f>
        <v>0</v>
      </c>
      <c r="L415" s="29" t="n">
        <f aca="false">IF(N415="SST",0.087,IF(N415="SLT",0.087,IF(N415="LST",0.12,IF(N415="LLT",0.12,IF(N415="LST-OO",0.12,IF(N415="LLT-OO",0.12,IF(N415="LMT-OO",0.12,IF(N415="HST",0.07,IF(N415="HLT",0.07)))))))))</f>
        <v>0</v>
      </c>
      <c r="M415" s="33" t="str">
        <f aca="false">IF(ISBLANK(N415),"",IF(N415="HST",J415+K415*((I415+H415)/2),IF(N415="HLT",J415+K415*((I415+H415)/2),J415+K415*LN((I415+H415)/2))))</f>
        <v/>
      </c>
      <c r="N415" s="31"/>
      <c r="O415" s="31"/>
      <c r="P415" s="34" t="n">
        <f aca="false">IF($H$3="US",IF(LEFT(N415,1)="S",IF(O415&lt;=4000,1,IF(O415&gt;4000,0.79+(6*O415/100000))),IF(LEFT(N415,1)="L",IF(O415&lt;=200,1,IF(O415&gt;200,1.005+(4.5526*O415/100000))),IF(LEFT(N415,1)="H",1))),IF($H$3="SI",IF(LEFT(N415,1)="S",IF(O415&lt;=1219.51,1,IF(O415&gt;1219.51,0.79+(6*(O415*3.28)/100000))),IF(LEFT(N415,1)="L",IF(O415&lt;=60.98,1,IF(O415&gt;60.98,1.005+(4.5526*(O415*3.28)/100000))),IF(LEFT(N415,1)="H",1)))))</f>
        <v>0</v>
      </c>
      <c r="Q415" s="35"/>
      <c r="R415" s="36" t="str">
        <f aca="false">IF(AF415&lt;0,0,IF($AD415=0,"Review",IF($H$3="US",(($H415-$I415-0.066667*($G415))/($G415*$M415)-($L415*$Q415))*$P415,(($H415-$I415-0.066667*($G415))/($G415*$M415)-($L415/8.696*$Q415))*$P415*37)))</f>
        <v>Review</v>
      </c>
      <c r="S415" s="37" t="str">
        <f aca="false">IF(R415="Review","",IF(R415=0,"",(SQRT(SUMSQ((5),(100*1.4/(H415-I415)),(100*IF($E$3="US",0.1,0.1*37)/R415)))/100)*R415))</f>
        <v/>
      </c>
      <c r="T415" s="38" t="str">
        <f aca="false">IF(R415="Review","",IF(R415=0,"",S415/R415))</f>
        <v/>
      </c>
      <c r="U415" s="39" t="n">
        <v>0.1814</v>
      </c>
      <c r="V415" s="40" t="n">
        <v>0.00096</v>
      </c>
      <c r="W415" s="41" t="e">
        <f aca="false">U415*G415</f>
        <v>#VALUE!</v>
      </c>
      <c r="X415" s="41" t="e">
        <f aca="false">EXP(-W415)</f>
        <v>#VALUE!</v>
      </c>
      <c r="Y415" s="41" t="e">
        <f aca="false">1-X415</f>
        <v>#VALUE!</v>
      </c>
      <c r="Z415" s="41" t="e">
        <f aca="false">1-(Y415/W415)</f>
        <v>#VALUE!</v>
      </c>
      <c r="AA415" s="41" t="e">
        <f aca="false">(R415*U415*V415)/Z415</f>
        <v>#VALUE!</v>
      </c>
      <c r="AB415" s="40" t="n">
        <v>0.01887</v>
      </c>
      <c r="AC415" s="42" t="s">
        <v>50</v>
      </c>
      <c r="AD415" s="43" t="b">
        <f aca="false">AND(NOT(ISBLANK(D415)),NOT(ISBLANK(F415)),NOT(ISBLANK(H415)),NOT(ISBLANK(I415)),NOT(ISBLANK(O415)),NOT(ISBLANK(Q415)),Q415&gt;=0,O415&gt;=0,H415&gt;=0,I415&gt;=0,G415&gt;0)</f>
        <v>0</v>
      </c>
      <c r="AE415" s="42" t="s">
        <v>51</v>
      </c>
      <c r="AF415" s="44" t="str">
        <f aca="false">IF($AD415=0,"Review",IF($H$3="US",(($H415-$I415-0.066667*($G415))/($G415*$M415)-($L415*$Q415))*$P415,(($H415-$I415-0.066667*($G415))/($G415*$M415)-($L415/8.696*$Q415))*$P415*37))</f>
        <v>Review</v>
      </c>
      <c r="AG415" s="45" t="str">
        <f aca="false">IF($AD415=0,"Review",IF($H$3="US",AA415/AB415*0.105*37,AA415/AB415))</f>
        <v>Review</v>
      </c>
      <c r="AH415" s="46" t="str">
        <f aca="false">IF($AD415=0,"",IF($H$3="US",AG415/60/60,AG415/24/60/60))</f>
        <v/>
      </c>
      <c r="AI415" s="47" t="str">
        <f aca="false">IF($AD415=0,"",IF($H$3="US",AA415/AB415*37/24/60/60,AA415/AB415/24/60/60))</f>
        <v/>
      </c>
      <c r="AJ415" s="48" t="str">
        <f aca="false">IF(AD415=0,"",IF(AF415=0,"",S415/R415))</f>
        <v/>
      </c>
      <c r="AK415" s="49" t="str">
        <f aca="false">IF(AD415=1,5%,"")</f>
        <v/>
      </c>
      <c r="AL415" s="49" t="str">
        <f aca="false">IF(AD415=1,(100*1.4)/(H415-I415)/100,"")</f>
        <v/>
      </c>
      <c r="AM415" s="49" t="str">
        <f aca="false">IF(AD415=1,IF(G415&gt;0,IF($H$3="US",0.1/AF415,(0.1*37)/AF415),0.1),"")</f>
        <v/>
      </c>
      <c r="AN415" s="49" t="str">
        <f aca="false">IF(AD415=1,SQRT(AK415*AK415+AL415*AL415+AM415*AM415),"")</f>
        <v/>
      </c>
      <c r="AO415" s="55"/>
    </row>
    <row r="416" customFormat="false" ht="19.35" hidden="false" customHeight="false" outlineLevel="0" collapsed="false">
      <c r="A416" s="26"/>
      <c r="B416" s="26"/>
      <c r="C416" s="27"/>
      <c r="D416" s="28"/>
      <c r="E416" s="27"/>
      <c r="F416" s="28"/>
      <c r="G416" s="29" t="str">
        <f aca="false">IF(OR(ISBLANK(C416),ISBLANK(D416),ISBLANK(E416),ISBLANK(F416)),"",(E416+F416)-(C416+D416))</f>
        <v/>
      </c>
      <c r="H416" s="30"/>
      <c r="I416" s="31"/>
      <c r="J416" s="32" t="n">
        <f aca="false">IF(N416="SST",0.314473,IF(N416="SLT",0.031243,IF(N416="LST",0.124228,IF(N416="LLT",0.010189,IF(N416="LST-OO",0.074671,IF(N416="LLT-OO",0.011965,IF(N416="LMT-OO",0.013497,IF(N416="HST",7.2954,IF(N416="HLT",0.60795)))))))))</f>
        <v>0</v>
      </c>
      <c r="K416" s="32" t="n">
        <f aca="false">IF(N416="SST",0.260619,IF(N416="SLT",0.02188,IF(N416="LST",0.040676,IF(N416="LLT",0.003372,IF(N416="LST-OO",0.037557,IF(N416="LLT-OO",0.002079,IF(N416="LMT-OO",0.012499,IF(N416="HST",0.004293,IF(N416="HLT",0.0003578)))))))))</f>
        <v>0</v>
      </c>
      <c r="L416" s="29" t="n">
        <f aca="false">IF(N416="SST",0.087,IF(N416="SLT",0.087,IF(N416="LST",0.12,IF(N416="LLT",0.12,IF(N416="LST-OO",0.12,IF(N416="LLT-OO",0.12,IF(N416="LMT-OO",0.12,IF(N416="HST",0.07,IF(N416="HLT",0.07)))))))))</f>
        <v>0</v>
      </c>
      <c r="M416" s="33" t="str">
        <f aca="false">IF(ISBLANK(N416),"",IF(N416="HST",J416+K416*((I416+H416)/2),IF(N416="HLT",J416+K416*((I416+H416)/2),J416+K416*LN((I416+H416)/2))))</f>
        <v/>
      </c>
      <c r="N416" s="31"/>
      <c r="O416" s="31"/>
      <c r="P416" s="34" t="n">
        <f aca="false">IF($H$3="US",IF(LEFT(N416,1)="S",IF(O416&lt;=4000,1,IF(O416&gt;4000,0.79+(6*O416/100000))),IF(LEFT(N416,1)="L",IF(O416&lt;=200,1,IF(O416&gt;200,1.005+(4.5526*O416/100000))),IF(LEFT(N416,1)="H",1))),IF($H$3="SI",IF(LEFT(N416,1)="S",IF(O416&lt;=1219.51,1,IF(O416&gt;1219.51,0.79+(6*(O416*3.28)/100000))),IF(LEFT(N416,1)="L",IF(O416&lt;=60.98,1,IF(O416&gt;60.98,1.005+(4.5526*(O416*3.28)/100000))),IF(LEFT(N416,1)="H",1)))))</f>
        <v>0</v>
      </c>
      <c r="Q416" s="35"/>
      <c r="R416" s="36" t="str">
        <f aca="false">IF(AF416&lt;0,0,IF($AD416=0,"Review",IF($H$3="US",(($H416-$I416-0.066667*($G416))/($G416*$M416)-($L416*$Q416))*$P416,(($H416-$I416-0.066667*($G416))/($G416*$M416)-($L416/8.696*$Q416))*$P416*37)))</f>
        <v>Review</v>
      </c>
      <c r="S416" s="37" t="str">
        <f aca="false">IF(R416="Review","",IF(R416=0,"",(SQRT(SUMSQ((5),(100*1.4/(H416-I416)),(100*IF($E$3="US",0.1,0.1*37)/R416)))/100)*R416))</f>
        <v/>
      </c>
      <c r="T416" s="38" t="str">
        <f aca="false">IF(R416="Review","",IF(R416=0,"",S416/R416))</f>
        <v/>
      </c>
      <c r="U416" s="39" t="n">
        <v>0.1814</v>
      </c>
      <c r="V416" s="40" t="n">
        <v>0.00096</v>
      </c>
      <c r="W416" s="41" t="e">
        <f aca="false">U416*G416</f>
        <v>#VALUE!</v>
      </c>
      <c r="X416" s="41" t="e">
        <f aca="false">EXP(-W416)</f>
        <v>#VALUE!</v>
      </c>
      <c r="Y416" s="41" t="e">
        <f aca="false">1-X416</f>
        <v>#VALUE!</v>
      </c>
      <c r="Z416" s="41" t="e">
        <f aca="false">1-(Y416/W416)</f>
        <v>#VALUE!</v>
      </c>
      <c r="AA416" s="41" t="e">
        <f aca="false">(R416*U416*V416)/Z416</f>
        <v>#VALUE!</v>
      </c>
      <c r="AB416" s="40" t="n">
        <v>0.01887</v>
      </c>
      <c r="AC416" s="42" t="s">
        <v>50</v>
      </c>
      <c r="AD416" s="43" t="b">
        <f aca="false">AND(NOT(ISBLANK(D416)),NOT(ISBLANK(F416)),NOT(ISBLANK(H416)),NOT(ISBLANK(I416)),NOT(ISBLANK(O416)),NOT(ISBLANK(Q416)),Q416&gt;=0,O416&gt;=0,H416&gt;=0,I416&gt;=0,G416&gt;0)</f>
        <v>0</v>
      </c>
      <c r="AE416" s="42" t="s">
        <v>51</v>
      </c>
      <c r="AF416" s="44" t="str">
        <f aca="false">IF($AD416=0,"Review",IF($H$3="US",(($H416-$I416-0.066667*($G416))/($G416*$M416)-($L416*$Q416))*$P416,(($H416-$I416-0.066667*($G416))/($G416*$M416)-($L416/8.696*$Q416))*$P416*37))</f>
        <v>Review</v>
      </c>
      <c r="AG416" s="45" t="str">
        <f aca="false">IF($AD416=0,"Review",IF($H$3="US",AA416/AB416*0.105*37,AA416/AB416))</f>
        <v>Review</v>
      </c>
      <c r="AH416" s="46" t="str">
        <f aca="false">IF($AD416=0,"",IF($H$3="US",AG416/60/60,AG416/24/60/60))</f>
        <v/>
      </c>
      <c r="AI416" s="47" t="str">
        <f aca="false">IF($AD416=0,"",IF($H$3="US",AA416/AB416*37/24/60/60,AA416/AB416/24/60/60))</f>
        <v/>
      </c>
      <c r="AJ416" s="48" t="str">
        <f aca="false">IF(AD416=0,"",IF(AF416=0,"",S416/R416))</f>
        <v/>
      </c>
      <c r="AK416" s="49" t="str">
        <f aca="false">IF(AD416=1,5%,"")</f>
        <v/>
      </c>
      <c r="AL416" s="49" t="str">
        <f aca="false">IF(AD416=1,(100*1.4)/(H416-I416)/100,"")</f>
        <v/>
      </c>
      <c r="AM416" s="49" t="str">
        <f aca="false">IF(AD416=1,IF(G416&gt;0,IF($H$3="US",0.1/AF416,(0.1*37)/AF416),0.1),"")</f>
        <v/>
      </c>
      <c r="AN416" s="49" t="str">
        <f aca="false">IF(AD416=1,SQRT(AK416*AK416+AL416*AL416+AM416*AM416),"")</f>
        <v/>
      </c>
      <c r="AO416" s="55"/>
    </row>
    <row r="417" customFormat="false" ht="19.35" hidden="false" customHeight="false" outlineLevel="0" collapsed="false">
      <c r="A417" s="26"/>
      <c r="B417" s="26"/>
      <c r="C417" s="27"/>
      <c r="D417" s="28"/>
      <c r="E417" s="27"/>
      <c r="F417" s="28"/>
      <c r="G417" s="29" t="str">
        <f aca="false">IF(OR(ISBLANK(C417),ISBLANK(D417),ISBLANK(E417),ISBLANK(F417)),"",(E417+F417)-(C417+D417))</f>
        <v/>
      </c>
      <c r="H417" s="30"/>
      <c r="I417" s="31"/>
      <c r="J417" s="32" t="n">
        <f aca="false">IF(N417="SST",0.314473,IF(N417="SLT",0.031243,IF(N417="LST",0.124228,IF(N417="LLT",0.010189,IF(N417="LST-OO",0.074671,IF(N417="LLT-OO",0.011965,IF(N417="LMT-OO",0.013497,IF(N417="HST",7.2954,IF(N417="HLT",0.60795)))))))))</f>
        <v>0</v>
      </c>
      <c r="K417" s="32" t="n">
        <f aca="false">IF(N417="SST",0.260619,IF(N417="SLT",0.02188,IF(N417="LST",0.040676,IF(N417="LLT",0.003372,IF(N417="LST-OO",0.037557,IF(N417="LLT-OO",0.002079,IF(N417="LMT-OO",0.012499,IF(N417="HST",0.004293,IF(N417="HLT",0.0003578)))))))))</f>
        <v>0</v>
      </c>
      <c r="L417" s="29" t="n">
        <f aca="false">IF(N417="SST",0.087,IF(N417="SLT",0.087,IF(N417="LST",0.12,IF(N417="LLT",0.12,IF(N417="LST-OO",0.12,IF(N417="LLT-OO",0.12,IF(N417="LMT-OO",0.12,IF(N417="HST",0.07,IF(N417="HLT",0.07)))))))))</f>
        <v>0</v>
      </c>
      <c r="M417" s="33" t="str">
        <f aca="false">IF(ISBLANK(N417),"",IF(N417="HST",J417+K417*((I417+H417)/2),IF(N417="HLT",J417+K417*((I417+H417)/2),J417+K417*LN((I417+H417)/2))))</f>
        <v/>
      </c>
      <c r="N417" s="31"/>
      <c r="O417" s="31"/>
      <c r="P417" s="34" t="n">
        <f aca="false">IF($H$3="US",IF(LEFT(N417,1)="S",IF(O417&lt;=4000,1,IF(O417&gt;4000,0.79+(6*O417/100000))),IF(LEFT(N417,1)="L",IF(O417&lt;=200,1,IF(O417&gt;200,1.005+(4.5526*O417/100000))),IF(LEFT(N417,1)="H",1))),IF($H$3="SI",IF(LEFT(N417,1)="S",IF(O417&lt;=1219.51,1,IF(O417&gt;1219.51,0.79+(6*(O417*3.28)/100000))),IF(LEFT(N417,1)="L",IF(O417&lt;=60.98,1,IF(O417&gt;60.98,1.005+(4.5526*(O417*3.28)/100000))),IF(LEFT(N417,1)="H",1)))))</f>
        <v>0</v>
      </c>
      <c r="Q417" s="35"/>
      <c r="R417" s="36" t="str">
        <f aca="false">IF(AF417&lt;0,0,IF($AD417=0,"Review",IF($H$3="US",(($H417-$I417-0.066667*($G417))/($G417*$M417)-($L417*$Q417))*$P417,(($H417-$I417-0.066667*($G417))/($G417*$M417)-($L417/8.696*$Q417))*$P417*37)))</f>
        <v>Review</v>
      </c>
      <c r="S417" s="37" t="str">
        <f aca="false">IF(R417="Review","",IF(R417=0,"",(SQRT(SUMSQ((5),(100*1.4/(H417-I417)),(100*IF($E$3="US",0.1,0.1*37)/R417)))/100)*R417))</f>
        <v/>
      </c>
      <c r="T417" s="38" t="str">
        <f aca="false">IF(R417="Review","",IF(R417=0,"",S417/R417))</f>
        <v/>
      </c>
      <c r="U417" s="39" t="n">
        <v>0.1814</v>
      </c>
      <c r="V417" s="40" t="n">
        <v>0.00096</v>
      </c>
      <c r="W417" s="41" t="e">
        <f aca="false">U417*G417</f>
        <v>#VALUE!</v>
      </c>
      <c r="X417" s="41" t="e">
        <f aca="false">EXP(-W417)</f>
        <v>#VALUE!</v>
      </c>
      <c r="Y417" s="41" t="e">
        <f aca="false">1-X417</f>
        <v>#VALUE!</v>
      </c>
      <c r="Z417" s="41" t="e">
        <f aca="false">1-(Y417/W417)</f>
        <v>#VALUE!</v>
      </c>
      <c r="AA417" s="41" t="e">
        <f aca="false">(R417*U417*V417)/Z417</f>
        <v>#VALUE!</v>
      </c>
      <c r="AB417" s="40" t="n">
        <v>0.01887</v>
      </c>
      <c r="AC417" s="42" t="s">
        <v>50</v>
      </c>
      <c r="AD417" s="43" t="b">
        <f aca="false">AND(NOT(ISBLANK(D417)),NOT(ISBLANK(F417)),NOT(ISBLANK(H417)),NOT(ISBLANK(I417)),NOT(ISBLANK(O417)),NOT(ISBLANK(Q417)),Q417&gt;=0,O417&gt;=0,H417&gt;=0,I417&gt;=0,G417&gt;0)</f>
        <v>0</v>
      </c>
      <c r="AE417" s="42" t="s">
        <v>51</v>
      </c>
      <c r="AF417" s="44" t="str">
        <f aca="false">IF($AD417=0,"Review",IF($H$3="US",(($H417-$I417-0.066667*($G417))/($G417*$M417)-($L417*$Q417))*$P417,(($H417-$I417-0.066667*($G417))/($G417*$M417)-($L417/8.696*$Q417))*$P417*37))</f>
        <v>Review</v>
      </c>
      <c r="AG417" s="45" t="str">
        <f aca="false">IF($AD417=0,"Review",IF($H$3="US",AA417/AB417*0.105*37,AA417/AB417))</f>
        <v>Review</v>
      </c>
      <c r="AH417" s="46" t="str">
        <f aca="false">IF($AD417=0,"",IF($H$3="US",AG417/60/60,AG417/24/60/60))</f>
        <v/>
      </c>
      <c r="AI417" s="47" t="str">
        <f aca="false">IF($AD417=0,"",IF($H$3="US",AA417/AB417*37/24/60/60,AA417/AB417/24/60/60))</f>
        <v/>
      </c>
      <c r="AJ417" s="48" t="str">
        <f aca="false">IF(AD417=0,"",IF(AF417=0,"",S417/R417))</f>
        <v/>
      </c>
      <c r="AK417" s="49" t="str">
        <f aca="false">IF(AD417=1,5%,"")</f>
        <v/>
      </c>
      <c r="AL417" s="49" t="str">
        <f aca="false">IF(AD417=1,(100*1.4)/(H417-I417)/100,"")</f>
        <v/>
      </c>
      <c r="AM417" s="49" t="str">
        <f aca="false">IF(AD417=1,IF(G417&gt;0,IF($H$3="US",0.1/AF417,(0.1*37)/AF417),0.1),"")</f>
        <v/>
      </c>
      <c r="AN417" s="49" t="str">
        <f aca="false">IF(AD417=1,SQRT(AK417*AK417+AL417*AL417+AM417*AM417),"")</f>
        <v/>
      </c>
      <c r="AO417" s="55"/>
    </row>
    <row r="418" customFormat="false" ht="19.35" hidden="false" customHeight="false" outlineLevel="0" collapsed="false">
      <c r="A418" s="26"/>
      <c r="B418" s="26"/>
      <c r="C418" s="27"/>
      <c r="D418" s="28"/>
      <c r="E418" s="27"/>
      <c r="F418" s="28"/>
      <c r="G418" s="29" t="str">
        <f aca="false">IF(OR(ISBLANK(C418),ISBLANK(D418),ISBLANK(E418),ISBLANK(F418)),"",(E418+F418)-(C418+D418))</f>
        <v/>
      </c>
      <c r="H418" s="30"/>
      <c r="I418" s="31"/>
      <c r="J418" s="32" t="n">
        <f aca="false">IF(N418="SST",0.314473,IF(N418="SLT",0.031243,IF(N418="LST",0.124228,IF(N418="LLT",0.010189,IF(N418="LST-OO",0.074671,IF(N418="LLT-OO",0.011965,IF(N418="LMT-OO",0.013497,IF(N418="HST",7.2954,IF(N418="HLT",0.60795)))))))))</f>
        <v>0</v>
      </c>
      <c r="K418" s="32" t="n">
        <f aca="false">IF(N418="SST",0.260619,IF(N418="SLT",0.02188,IF(N418="LST",0.040676,IF(N418="LLT",0.003372,IF(N418="LST-OO",0.037557,IF(N418="LLT-OO",0.002079,IF(N418="LMT-OO",0.012499,IF(N418="HST",0.004293,IF(N418="HLT",0.0003578)))))))))</f>
        <v>0</v>
      </c>
      <c r="L418" s="29" t="n">
        <f aca="false">IF(N418="SST",0.087,IF(N418="SLT",0.087,IF(N418="LST",0.12,IF(N418="LLT",0.12,IF(N418="LST-OO",0.12,IF(N418="LLT-OO",0.12,IF(N418="LMT-OO",0.12,IF(N418="HST",0.07,IF(N418="HLT",0.07)))))))))</f>
        <v>0</v>
      </c>
      <c r="M418" s="33" t="str">
        <f aca="false">IF(ISBLANK(N418),"",IF(N418="HST",J418+K418*((I418+H418)/2),IF(N418="HLT",J418+K418*((I418+H418)/2),J418+K418*LN((I418+H418)/2))))</f>
        <v/>
      </c>
      <c r="N418" s="31"/>
      <c r="O418" s="31"/>
      <c r="P418" s="34" t="n">
        <f aca="false">IF($H$3="US",IF(LEFT(N418,1)="S",IF(O418&lt;=4000,1,IF(O418&gt;4000,0.79+(6*O418/100000))),IF(LEFT(N418,1)="L",IF(O418&lt;=200,1,IF(O418&gt;200,1.005+(4.5526*O418/100000))),IF(LEFT(N418,1)="H",1))),IF($H$3="SI",IF(LEFT(N418,1)="S",IF(O418&lt;=1219.51,1,IF(O418&gt;1219.51,0.79+(6*(O418*3.28)/100000))),IF(LEFT(N418,1)="L",IF(O418&lt;=60.98,1,IF(O418&gt;60.98,1.005+(4.5526*(O418*3.28)/100000))),IF(LEFT(N418,1)="H",1)))))</f>
        <v>0</v>
      </c>
      <c r="Q418" s="35"/>
      <c r="R418" s="36" t="str">
        <f aca="false">IF(AF418&lt;0,0,IF($AD418=0,"Review",IF($H$3="US",(($H418-$I418-0.066667*($G418))/($G418*$M418)-($L418*$Q418))*$P418,(($H418-$I418-0.066667*($G418))/($G418*$M418)-($L418/8.696*$Q418))*$P418*37)))</f>
        <v>Review</v>
      </c>
      <c r="S418" s="37" t="str">
        <f aca="false">IF(R418="Review","",IF(R418=0,"",(SQRT(SUMSQ((5),(100*1.4/(H418-I418)),(100*IF($E$3="US",0.1,0.1*37)/R418)))/100)*R418))</f>
        <v/>
      </c>
      <c r="T418" s="38" t="str">
        <f aca="false">IF(R418="Review","",IF(R418=0,"",S418/R418))</f>
        <v/>
      </c>
      <c r="U418" s="39" t="n">
        <v>0.1814</v>
      </c>
      <c r="V418" s="40" t="n">
        <v>0.00096</v>
      </c>
      <c r="W418" s="41" t="e">
        <f aca="false">U418*G418</f>
        <v>#VALUE!</v>
      </c>
      <c r="X418" s="41" t="e">
        <f aca="false">EXP(-W418)</f>
        <v>#VALUE!</v>
      </c>
      <c r="Y418" s="41" t="e">
        <f aca="false">1-X418</f>
        <v>#VALUE!</v>
      </c>
      <c r="Z418" s="41" t="e">
        <f aca="false">1-(Y418/W418)</f>
        <v>#VALUE!</v>
      </c>
      <c r="AA418" s="41" t="e">
        <f aca="false">(R418*U418*V418)/Z418</f>
        <v>#VALUE!</v>
      </c>
      <c r="AB418" s="40" t="n">
        <v>0.01887</v>
      </c>
      <c r="AC418" s="42" t="s">
        <v>50</v>
      </c>
      <c r="AD418" s="43" t="b">
        <f aca="false">AND(NOT(ISBLANK(D418)),NOT(ISBLANK(F418)),NOT(ISBLANK(H418)),NOT(ISBLANK(I418)),NOT(ISBLANK(O418)),NOT(ISBLANK(Q418)),Q418&gt;=0,O418&gt;=0,H418&gt;=0,I418&gt;=0,G418&gt;0)</f>
        <v>0</v>
      </c>
      <c r="AE418" s="42" t="s">
        <v>51</v>
      </c>
      <c r="AF418" s="44" t="str">
        <f aca="false">IF($AD418=0,"Review",IF($H$3="US",(($H418-$I418-0.066667*($G418))/($G418*$M418)-($L418*$Q418))*$P418,(($H418-$I418-0.066667*($G418))/($G418*$M418)-($L418/8.696*$Q418))*$P418*37))</f>
        <v>Review</v>
      </c>
      <c r="AG418" s="45" t="str">
        <f aca="false">IF($AD418=0,"Review",IF($H$3="US",AA418/AB418*0.105*37,AA418/AB418))</f>
        <v>Review</v>
      </c>
      <c r="AH418" s="46" t="str">
        <f aca="false">IF($AD418=0,"",IF($H$3="US",AG418/60/60,AG418/24/60/60))</f>
        <v/>
      </c>
      <c r="AI418" s="47" t="str">
        <f aca="false">IF($AD418=0,"",IF($H$3="US",AA418/AB418*37/24/60/60,AA418/AB418/24/60/60))</f>
        <v/>
      </c>
      <c r="AJ418" s="48" t="str">
        <f aca="false">IF(AD418=0,"",IF(AF418=0,"",S418/R418))</f>
        <v/>
      </c>
      <c r="AK418" s="49" t="str">
        <f aca="false">IF(AD418=1,5%,"")</f>
        <v/>
      </c>
      <c r="AL418" s="49" t="str">
        <f aca="false">IF(AD418=1,(100*1.4)/(H418-I418)/100,"")</f>
        <v/>
      </c>
      <c r="AM418" s="49" t="str">
        <f aca="false">IF(AD418=1,IF(G418&gt;0,IF($H$3="US",0.1/AF418,(0.1*37)/AF418),0.1),"")</f>
        <v/>
      </c>
      <c r="AN418" s="49" t="str">
        <f aca="false">IF(AD418=1,SQRT(AK418*AK418+AL418*AL418+AM418*AM418),"")</f>
        <v/>
      </c>
      <c r="AO418" s="55"/>
    </row>
    <row r="419" customFormat="false" ht="19.35" hidden="false" customHeight="false" outlineLevel="0" collapsed="false">
      <c r="A419" s="26"/>
      <c r="B419" s="26"/>
      <c r="C419" s="27"/>
      <c r="D419" s="28"/>
      <c r="E419" s="27"/>
      <c r="F419" s="28"/>
      <c r="G419" s="29" t="str">
        <f aca="false">IF(OR(ISBLANK(C419),ISBLANK(D419),ISBLANK(E419),ISBLANK(F419)),"",(E419+F419)-(C419+D419))</f>
        <v/>
      </c>
      <c r="H419" s="30"/>
      <c r="I419" s="31"/>
      <c r="J419" s="32" t="n">
        <f aca="false">IF(N419="SST",0.314473,IF(N419="SLT",0.031243,IF(N419="LST",0.124228,IF(N419="LLT",0.010189,IF(N419="LST-OO",0.074671,IF(N419="LLT-OO",0.011965,IF(N419="LMT-OO",0.013497,IF(N419="HST",7.2954,IF(N419="HLT",0.60795)))))))))</f>
        <v>0</v>
      </c>
      <c r="K419" s="32" t="n">
        <f aca="false">IF(N419="SST",0.260619,IF(N419="SLT",0.02188,IF(N419="LST",0.040676,IF(N419="LLT",0.003372,IF(N419="LST-OO",0.037557,IF(N419="LLT-OO",0.002079,IF(N419="LMT-OO",0.012499,IF(N419="HST",0.004293,IF(N419="HLT",0.0003578)))))))))</f>
        <v>0</v>
      </c>
      <c r="L419" s="29" t="n">
        <f aca="false">IF(N419="SST",0.087,IF(N419="SLT",0.087,IF(N419="LST",0.12,IF(N419="LLT",0.12,IF(N419="LST-OO",0.12,IF(N419="LLT-OO",0.12,IF(N419="LMT-OO",0.12,IF(N419="HST",0.07,IF(N419="HLT",0.07)))))))))</f>
        <v>0</v>
      </c>
      <c r="M419" s="33" t="str">
        <f aca="false">IF(ISBLANK(N419),"",IF(N419="HST",J419+K419*((I419+H419)/2),IF(N419="HLT",J419+K419*((I419+H419)/2),J419+K419*LN((I419+H419)/2))))</f>
        <v/>
      </c>
      <c r="N419" s="31"/>
      <c r="O419" s="31"/>
      <c r="P419" s="34" t="n">
        <f aca="false">IF($H$3="US",IF(LEFT(N419,1)="S",IF(O419&lt;=4000,1,IF(O419&gt;4000,0.79+(6*O419/100000))),IF(LEFT(N419,1)="L",IF(O419&lt;=200,1,IF(O419&gt;200,1.005+(4.5526*O419/100000))),IF(LEFT(N419,1)="H",1))),IF($H$3="SI",IF(LEFT(N419,1)="S",IF(O419&lt;=1219.51,1,IF(O419&gt;1219.51,0.79+(6*(O419*3.28)/100000))),IF(LEFT(N419,1)="L",IF(O419&lt;=60.98,1,IF(O419&gt;60.98,1.005+(4.5526*(O419*3.28)/100000))),IF(LEFT(N419,1)="H",1)))))</f>
        <v>0</v>
      </c>
      <c r="Q419" s="35"/>
      <c r="R419" s="36" t="str">
        <f aca="false">IF(AF419&lt;0,0,IF($AD419=0,"Review",IF($H$3="US",(($H419-$I419-0.066667*($G419))/($G419*$M419)-($L419*$Q419))*$P419,(($H419-$I419-0.066667*($G419))/($G419*$M419)-($L419/8.696*$Q419))*$P419*37)))</f>
        <v>Review</v>
      </c>
      <c r="S419" s="37" t="str">
        <f aca="false">IF(R419="Review","",IF(R419=0,"",(SQRT(SUMSQ((5),(100*1.4/(H419-I419)),(100*IF($E$3="US",0.1,0.1*37)/R419)))/100)*R419))</f>
        <v/>
      </c>
      <c r="T419" s="38" t="str">
        <f aca="false">IF(R419="Review","",IF(R419=0,"",S419/R419))</f>
        <v/>
      </c>
      <c r="U419" s="39" t="n">
        <v>0.1814</v>
      </c>
      <c r="V419" s="40" t="n">
        <v>0.00096</v>
      </c>
      <c r="W419" s="41" t="e">
        <f aca="false">U419*G419</f>
        <v>#VALUE!</v>
      </c>
      <c r="X419" s="41" t="e">
        <f aca="false">EXP(-W419)</f>
        <v>#VALUE!</v>
      </c>
      <c r="Y419" s="41" t="e">
        <f aca="false">1-X419</f>
        <v>#VALUE!</v>
      </c>
      <c r="Z419" s="41" t="e">
        <f aca="false">1-(Y419/W419)</f>
        <v>#VALUE!</v>
      </c>
      <c r="AA419" s="41" t="e">
        <f aca="false">(R419*U419*V419)/Z419</f>
        <v>#VALUE!</v>
      </c>
      <c r="AB419" s="40" t="n">
        <v>0.01887</v>
      </c>
      <c r="AC419" s="42" t="s">
        <v>50</v>
      </c>
      <c r="AD419" s="43" t="b">
        <f aca="false">AND(NOT(ISBLANK(D419)),NOT(ISBLANK(F419)),NOT(ISBLANK(H419)),NOT(ISBLANK(I419)),NOT(ISBLANK(O419)),NOT(ISBLANK(Q419)),Q419&gt;=0,O419&gt;=0,H419&gt;=0,I419&gt;=0,G419&gt;0)</f>
        <v>0</v>
      </c>
      <c r="AE419" s="42" t="s">
        <v>51</v>
      </c>
      <c r="AF419" s="44" t="str">
        <f aca="false">IF($AD419=0,"Review",IF($H$3="US",(($H419-$I419-0.066667*($G419))/($G419*$M419)-($L419*$Q419))*$P419,(($H419-$I419-0.066667*($G419))/($G419*$M419)-($L419/8.696*$Q419))*$P419*37))</f>
        <v>Review</v>
      </c>
      <c r="AG419" s="45" t="str">
        <f aca="false">IF($AD419=0,"Review",IF($H$3="US",AA419/AB419*0.105*37,AA419/AB419))</f>
        <v>Review</v>
      </c>
      <c r="AH419" s="46" t="str">
        <f aca="false">IF($AD419=0,"",IF($H$3="US",AG419/60/60,AG419/24/60/60))</f>
        <v/>
      </c>
      <c r="AI419" s="47" t="str">
        <f aca="false">IF($AD419=0,"",IF($H$3="US",AA419/AB419*37/24/60/60,AA419/AB419/24/60/60))</f>
        <v/>
      </c>
      <c r="AJ419" s="48" t="str">
        <f aca="false">IF(AD419=0,"",IF(AF419=0,"",S419/R419))</f>
        <v/>
      </c>
      <c r="AK419" s="49" t="str">
        <f aca="false">IF(AD419=1,5%,"")</f>
        <v/>
      </c>
      <c r="AL419" s="49" t="str">
        <f aca="false">IF(AD419=1,(100*1.4)/(H419-I419)/100,"")</f>
        <v/>
      </c>
      <c r="AM419" s="49" t="str">
        <f aca="false">IF(AD419=1,IF(G419&gt;0,IF($H$3="US",0.1/AF419,(0.1*37)/AF419),0.1),"")</f>
        <v/>
      </c>
      <c r="AN419" s="49" t="str">
        <f aca="false">IF(AD419=1,SQRT(AK419*AK419+AL419*AL419+AM419*AM419),"")</f>
        <v/>
      </c>
      <c r="AO419" s="55"/>
    </row>
    <row r="420" customFormat="false" ht="19.35" hidden="false" customHeight="false" outlineLevel="0" collapsed="false">
      <c r="A420" s="26"/>
      <c r="B420" s="26"/>
      <c r="C420" s="27"/>
      <c r="D420" s="28"/>
      <c r="E420" s="27"/>
      <c r="F420" s="28"/>
      <c r="G420" s="29" t="str">
        <f aca="false">IF(OR(ISBLANK(C420),ISBLANK(D420),ISBLANK(E420),ISBLANK(F420)),"",(E420+F420)-(C420+D420))</f>
        <v/>
      </c>
      <c r="H420" s="30"/>
      <c r="I420" s="31"/>
      <c r="J420" s="32" t="n">
        <f aca="false">IF(N420="SST",0.314473,IF(N420="SLT",0.031243,IF(N420="LST",0.124228,IF(N420="LLT",0.010189,IF(N420="LST-OO",0.074671,IF(N420="LLT-OO",0.011965,IF(N420="LMT-OO",0.013497,IF(N420="HST",7.2954,IF(N420="HLT",0.60795)))))))))</f>
        <v>0</v>
      </c>
      <c r="K420" s="32" t="n">
        <f aca="false">IF(N420="SST",0.260619,IF(N420="SLT",0.02188,IF(N420="LST",0.040676,IF(N420="LLT",0.003372,IF(N420="LST-OO",0.037557,IF(N420="LLT-OO",0.002079,IF(N420="LMT-OO",0.012499,IF(N420="HST",0.004293,IF(N420="HLT",0.0003578)))))))))</f>
        <v>0</v>
      </c>
      <c r="L420" s="29" t="n">
        <f aca="false">IF(N420="SST",0.087,IF(N420="SLT",0.087,IF(N420="LST",0.12,IF(N420="LLT",0.12,IF(N420="LST-OO",0.12,IF(N420="LLT-OO",0.12,IF(N420="LMT-OO",0.12,IF(N420="HST",0.07,IF(N420="HLT",0.07)))))))))</f>
        <v>0</v>
      </c>
      <c r="M420" s="33" t="str">
        <f aca="false">IF(ISBLANK(N420),"",IF(N420="HST",J420+K420*((I420+H420)/2),IF(N420="HLT",J420+K420*((I420+H420)/2),J420+K420*LN((I420+H420)/2))))</f>
        <v/>
      </c>
      <c r="N420" s="31"/>
      <c r="O420" s="31"/>
      <c r="P420" s="34" t="n">
        <f aca="false">IF($H$3="US",IF(LEFT(N420,1)="S",IF(O420&lt;=4000,1,IF(O420&gt;4000,0.79+(6*O420/100000))),IF(LEFT(N420,1)="L",IF(O420&lt;=200,1,IF(O420&gt;200,1.005+(4.5526*O420/100000))),IF(LEFT(N420,1)="H",1))),IF($H$3="SI",IF(LEFT(N420,1)="S",IF(O420&lt;=1219.51,1,IF(O420&gt;1219.51,0.79+(6*(O420*3.28)/100000))),IF(LEFT(N420,1)="L",IF(O420&lt;=60.98,1,IF(O420&gt;60.98,1.005+(4.5526*(O420*3.28)/100000))),IF(LEFT(N420,1)="H",1)))))</f>
        <v>0</v>
      </c>
      <c r="Q420" s="35"/>
      <c r="R420" s="36" t="str">
        <f aca="false">IF(AF420&lt;0,0,IF($AD420=0,"Review",IF($H$3="US",(($H420-$I420-0.066667*($G420))/($G420*$M420)-($L420*$Q420))*$P420,(($H420-$I420-0.066667*($G420))/($G420*$M420)-($L420/8.696*$Q420))*$P420*37)))</f>
        <v>Review</v>
      </c>
      <c r="S420" s="37" t="str">
        <f aca="false">IF(R420="Review","",IF(R420=0,"",(SQRT(SUMSQ((5),(100*1.4/(H420-I420)),(100*IF($E$3="US",0.1,0.1*37)/R420)))/100)*R420))</f>
        <v/>
      </c>
      <c r="T420" s="38" t="str">
        <f aca="false">IF(R420="Review","",IF(R420=0,"",S420/R420))</f>
        <v/>
      </c>
      <c r="U420" s="39" t="n">
        <v>0.1814</v>
      </c>
      <c r="V420" s="40" t="n">
        <v>0.00096</v>
      </c>
      <c r="W420" s="41" t="e">
        <f aca="false">U420*G420</f>
        <v>#VALUE!</v>
      </c>
      <c r="X420" s="41" t="e">
        <f aca="false">EXP(-W420)</f>
        <v>#VALUE!</v>
      </c>
      <c r="Y420" s="41" t="e">
        <f aca="false">1-X420</f>
        <v>#VALUE!</v>
      </c>
      <c r="Z420" s="41" t="e">
        <f aca="false">1-(Y420/W420)</f>
        <v>#VALUE!</v>
      </c>
      <c r="AA420" s="41" t="e">
        <f aca="false">(R420*U420*V420)/Z420</f>
        <v>#VALUE!</v>
      </c>
      <c r="AB420" s="40" t="n">
        <v>0.01887</v>
      </c>
      <c r="AC420" s="42" t="s">
        <v>50</v>
      </c>
      <c r="AD420" s="43" t="b">
        <f aca="false">AND(NOT(ISBLANK(D420)),NOT(ISBLANK(F420)),NOT(ISBLANK(H420)),NOT(ISBLANK(I420)),NOT(ISBLANK(O420)),NOT(ISBLANK(Q420)),Q420&gt;=0,O420&gt;=0,H420&gt;=0,I420&gt;=0,G420&gt;0)</f>
        <v>0</v>
      </c>
      <c r="AE420" s="42" t="s">
        <v>51</v>
      </c>
      <c r="AF420" s="44" t="str">
        <f aca="false">IF($AD420=0,"Review",IF($H$3="US",(($H420-$I420-0.066667*($G420))/($G420*$M420)-($L420*$Q420))*$P420,(($H420-$I420-0.066667*($G420))/($G420*$M420)-($L420/8.696*$Q420))*$P420*37))</f>
        <v>Review</v>
      </c>
      <c r="AG420" s="45" t="str">
        <f aca="false">IF($AD420=0,"Review",IF($H$3="US",AA420/AB420*0.105*37,AA420/AB420))</f>
        <v>Review</v>
      </c>
      <c r="AH420" s="46" t="str">
        <f aca="false">IF($AD420=0,"",IF($H$3="US",AG420/60/60,AG420/24/60/60))</f>
        <v/>
      </c>
      <c r="AI420" s="47" t="str">
        <f aca="false">IF($AD420=0,"",IF($H$3="US",AA420/AB420*37/24/60/60,AA420/AB420/24/60/60))</f>
        <v/>
      </c>
      <c r="AJ420" s="48" t="str">
        <f aca="false">IF(AD420=0,"",IF(AF420=0,"",S420/R420))</f>
        <v/>
      </c>
      <c r="AK420" s="49" t="str">
        <f aca="false">IF(AD420=1,5%,"")</f>
        <v/>
      </c>
      <c r="AL420" s="49" t="str">
        <f aca="false">IF(AD420=1,(100*1.4)/(H420-I420)/100,"")</f>
        <v/>
      </c>
      <c r="AM420" s="49" t="str">
        <f aca="false">IF(AD420=1,IF(G420&gt;0,IF($H$3="US",0.1/AF420,(0.1*37)/AF420),0.1),"")</f>
        <v/>
      </c>
      <c r="AN420" s="49" t="str">
        <f aca="false">IF(AD420=1,SQRT(AK420*AK420+AL420*AL420+AM420*AM420),"")</f>
        <v/>
      </c>
      <c r="AO420" s="55"/>
    </row>
    <row r="421" customFormat="false" ht="19.35" hidden="false" customHeight="false" outlineLevel="0" collapsed="false">
      <c r="A421" s="26"/>
      <c r="B421" s="26"/>
      <c r="C421" s="27"/>
      <c r="D421" s="28"/>
      <c r="E421" s="27"/>
      <c r="F421" s="28"/>
      <c r="G421" s="29" t="str">
        <f aca="false">IF(OR(ISBLANK(C421),ISBLANK(D421),ISBLANK(E421),ISBLANK(F421)),"",(E421+F421)-(C421+D421))</f>
        <v/>
      </c>
      <c r="H421" s="30"/>
      <c r="I421" s="31"/>
      <c r="J421" s="32" t="n">
        <f aca="false">IF(N421="SST",0.314473,IF(N421="SLT",0.031243,IF(N421="LST",0.124228,IF(N421="LLT",0.010189,IF(N421="LST-OO",0.074671,IF(N421="LLT-OO",0.011965,IF(N421="LMT-OO",0.013497,IF(N421="HST",7.2954,IF(N421="HLT",0.60795)))))))))</f>
        <v>0</v>
      </c>
      <c r="K421" s="32" t="n">
        <f aca="false">IF(N421="SST",0.260619,IF(N421="SLT",0.02188,IF(N421="LST",0.040676,IF(N421="LLT",0.003372,IF(N421="LST-OO",0.037557,IF(N421="LLT-OO",0.002079,IF(N421="LMT-OO",0.012499,IF(N421="HST",0.004293,IF(N421="HLT",0.0003578)))))))))</f>
        <v>0</v>
      </c>
      <c r="L421" s="29" t="n">
        <f aca="false">IF(N421="SST",0.087,IF(N421="SLT",0.087,IF(N421="LST",0.12,IF(N421="LLT",0.12,IF(N421="LST-OO",0.12,IF(N421="LLT-OO",0.12,IF(N421="LMT-OO",0.12,IF(N421="HST",0.07,IF(N421="HLT",0.07)))))))))</f>
        <v>0</v>
      </c>
      <c r="M421" s="33" t="str">
        <f aca="false">IF(ISBLANK(N421),"",IF(N421="HST",J421+K421*((I421+H421)/2),IF(N421="HLT",J421+K421*((I421+H421)/2),J421+K421*LN((I421+H421)/2))))</f>
        <v/>
      </c>
      <c r="N421" s="31"/>
      <c r="O421" s="31"/>
      <c r="P421" s="34" t="n">
        <f aca="false">IF($H$3="US",IF(LEFT(N421,1)="S",IF(O421&lt;=4000,1,IF(O421&gt;4000,0.79+(6*O421/100000))),IF(LEFT(N421,1)="L",IF(O421&lt;=200,1,IF(O421&gt;200,1.005+(4.5526*O421/100000))),IF(LEFT(N421,1)="H",1))),IF($H$3="SI",IF(LEFT(N421,1)="S",IF(O421&lt;=1219.51,1,IF(O421&gt;1219.51,0.79+(6*(O421*3.28)/100000))),IF(LEFT(N421,1)="L",IF(O421&lt;=60.98,1,IF(O421&gt;60.98,1.005+(4.5526*(O421*3.28)/100000))),IF(LEFT(N421,1)="H",1)))))</f>
        <v>0</v>
      </c>
      <c r="Q421" s="35"/>
      <c r="R421" s="36" t="str">
        <f aca="false">IF(AF421&lt;0,0,IF($AD421=0,"Review",IF($H$3="US",(($H421-$I421-0.066667*($G421))/($G421*$M421)-($L421*$Q421))*$P421,(($H421-$I421-0.066667*($G421))/($G421*$M421)-($L421/8.696*$Q421))*$P421*37)))</f>
        <v>Review</v>
      </c>
      <c r="S421" s="37" t="str">
        <f aca="false">IF(R421="Review","",IF(R421=0,"",(SQRT(SUMSQ((5),(100*1.4/(H421-I421)),(100*IF($E$3="US",0.1,0.1*37)/R421)))/100)*R421))</f>
        <v/>
      </c>
      <c r="T421" s="38" t="str">
        <f aca="false">IF(R421="Review","",IF(R421=0,"",S421/R421))</f>
        <v/>
      </c>
      <c r="U421" s="39" t="n">
        <v>0.1814</v>
      </c>
      <c r="V421" s="40" t="n">
        <v>0.00096</v>
      </c>
      <c r="W421" s="41" t="e">
        <f aca="false">U421*G421</f>
        <v>#VALUE!</v>
      </c>
      <c r="X421" s="41" t="e">
        <f aca="false">EXP(-W421)</f>
        <v>#VALUE!</v>
      </c>
      <c r="Y421" s="41" t="e">
        <f aca="false">1-X421</f>
        <v>#VALUE!</v>
      </c>
      <c r="Z421" s="41" t="e">
        <f aca="false">1-(Y421/W421)</f>
        <v>#VALUE!</v>
      </c>
      <c r="AA421" s="41" t="e">
        <f aca="false">(R421*U421*V421)/Z421</f>
        <v>#VALUE!</v>
      </c>
      <c r="AB421" s="40" t="n">
        <v>0.01887</v>
      </c>
      <c r="AC421" s="42" t="s">
        <v>50</v>
      </c>
      <c r="AD421" s="43" t="b">
        <f aca="false">AND(NOT(ISBLANK(D421)),NOT(ISBLANK(F421)),NOT(ISBLANK(H421)),NOT(ISBLANK(I421)),NOT(ISBLANK(O421)),NOT(ISBLANK(Q421)),Q421&gt;=0,O421&gt;=0,H421&gt;=0,I421&gt;=0,G421&gt;0)</f>
        <v>0</v>
      </c>
      <c r="AE421" s="42" t="s">
        <v>51</v>
      </c>
      <c r="AF421" s="44" t="str">
        <f aca="false">IF($AD421=0,"Review",IF($H$3="US",(($H421-$I421-0.066667*($G421))/($G421*$M421)-($L421*$Q421))*$P421,(($H421-$I421-0.066667*($G421))/($G421*$M421)-($L421/8.696*$Q421))*$P421*37))</f>
        <v>Review</v>
      </c>
      <c r="AG421" s="45" t="str">
        <f aca="false">IF($AD421=0,"Review",IF($H$3="US",AA421/AB421*0.105*37,AA421/AB421))</f>
        <v>Review</v>
      </c>
      <c r="AH421" s="46" t="str">
        <f aca="false">IF($AD421=0,"",IF($H$3="US",AG421/60/60,AG421/24/60/60))</f>
        <v/>
      </c>
      <c r="AI421" s="47" t="str">
        <f aca="false">IF($AD421=0,"",IF($H$3="US",AA421/AB421*37/24/60/60,AA421/AB421/24/60/60))</f>
        <v/>
      </c>
      <c r="AJ421" s="48" t="str">
        <f aca="false">IF(AD421=0,"",IF(AF421=0,"",S421/R421))</f>
        <v/>
      </c>
      <c r="AK421" s="49" t="str">
        <f aca="false">IF(AD421=1,5%,"")</f>
        <v/>
      </c>
      <c r="AL421" s="49" t="str">
        <f aca="false">IF(AD421=1,(100*1.4)/(H421-I421)/100,"")</f>
        <v/>
      </c>
      <c r="AM421" s="49" t="str">
        <f aca="false">IF(AD421=1,IF(G421&gt;0,IF($H$3="US",0.1/AF421,(0.1*37)/AF421),0.1),"")</f>
        <v/>
      </c>
      <c r="AN421" s="49" t="str">
        <f aca="false">IF(AD421=1,SQRT(AK421*AK421+AL421*AL421+AM421*AM421),"")</f>
        <v/>
      </c>
      <c r="AO421" s="55"/>
    </row>
    <row r="422" customFormat="false" ht="19.35" hidden="false" customHeight="false" outlineLevel="0" collapsed="false">
      <c r="A422" s="26"/>
      <c r="B422" s="26"/>
      <c r="C422" s="27"/>
      <c r="D422" s="28"/>
      <c r="E422" s="27"/>
      <c r="F422" s="28"/>
      <c r="G422" s="29" t="str">
        <f aca="false">IF(OR(ISBLANK(C422),ISBLANK(D422),ISBLANK(E422),ISBLANK(F422)),"",(E422+F422)-(C422+D422))</f>
        <v/>
      </c>
      <c r="H422" s="30"/>
      <c r="I422" s="31"/>
      <c r="J422" s="32" t="n">
        <f aca="false">IF(N422="SST",0.314473,IF(N422="SLT",0.031243,IF(N422="LST",0.124228,IF(N422="LLT",0.010189,IF(N422="LST-OO",0.074671,IF(N422="LLT-OO",0.011965,IF(N422="LMT-OO",0.013497,IF(N422="HST",7.2954,IF(N422="HLT",0.60795)))))))))</f>
        <v>0</v>
      </c>
      <c r="K422" s="32" t="n">
        <f aca="false">IF(N422="SST",0.260619,IF(N422="SLT",0.02188,IF(N422="LST",0.040676,IF(N422="LLT",0.003372,IF(N422="LST-OO",0.037557,IF(N422="LLT-OO",0.002079,IF(N422="LMT-OO",0.012499,IF(N422="HST",0.004293,IF(N422="HLT",0.0003578)))))))))</f>
        <v>0</v>
      </c>
      <c r="L422" s="29" t="n">
        <f aca="false">IF(N422="SST",0.087,IF(N422="SLT",0.087,IF(N422="LST",0.12,IF(N422="LLT",0.12,IF(N422="LST-OO",0.12,IF(N422="LLT-OO",0.12,IF(N422="LMT-OO",0.12,IF(N422="HST",0.07,IF(N422="HLT",0.07)))))))))</f>
        <v>0</v>
      </c>
      <c r="M422" s="33" t="str">
        <f aca="false">IF(ISBLANK(N422),"",IF(N422="HST",J422+K422*((I422+H422)/2),IF(N422="HLT",J422+K422*((I422+H422)/2),J422+K422*LN((I422+H422)/2))))</f>
        <v/>
      </c>
      <c r="N422" s="31"/>
      <c r="O422" s="31"/>
      <c r="P422" s="34" t="n">
        <f aca="false">IF($H$3="US",IF(LEFT(N422,1)="S",IF(O422&lt;=4000,1,IF(O422&gt;4000,0.79+(6*O422/100000))),IF(LEFT(N422,1)="L",IF(O422&lt;=200,1,IF(O422&gt;200,1.005+(4.5526*O422/100000))),IF(LEFT(N422,1)="H",1))),IF($H$3="SI",IF(LEFT(N422,1)="S",IF(O422&lt;=1219.51,1,IF(O422&gt;1219.51,0.79+(6*(O422*3.28)/100000))),IF(LEFT(N422,1)="L",IF(O422&lt;=60.98,1,IF(O422&gt;60.98,1.005+(4.5526*(O422*3.28)/100000))),IF(LEFT(N422,1)="H",1)))))</f>
        <v>0</v>
      </c>
      <c r="Q422" s="35"/>
      <c r="R422" s="36" t="str">
        <f aca="false">IF(AF422&lt;0,0,IF($AD422=0,"Review",IF($H$3="US",(($H422-$I422-0.066667*($G422))/($G422*$M422)-($L422*$Q422))*$P422,(($H422-$I422-0.066667*($G422))/($G422*$M422)-($L422/8.696*$Q422))*$P422*37)))</f>
        <v>Review</v>
      </c>
      <c r="S422" s="37" t="str">
        <f aca="false">IF(R422="Review","",IF(R422=0,"",(SQRT(SUMSQ((5),(100*1.4/(H422-I422)),(100*IF($E$3="US",0.1,0.1*37)/R422)))/100)*R422))</f>
        <v/>
      </c>
      <c r="T422" s="38" t="str">
        <f aca="false">IF(R422="Review","",IF(R422=0,"",S422/R422))</f>
        <v/>
      </c>
      <c r="U422" s="39" t="n">
        <v>0.1814</v>
      </c>
      <c r="V422" s="40" t="n">
        <v>0.00096</v>
      </c>
      <c r="W422" s="41" t="e">
        <f aca="false">U422*G422</f>
        <v>#VALUE!</v>
      </c>
      <c r="X422" s="41" t="e">
        <f aca="false">EXP(-W422)</f>
        <v>#VALUE!</v>
      </c>
      <c r="Y422" s="41" t="e">
        <f aca="false">1-X422</f>
        <v>#VALUE!</v>
      </c>
      <c r="Z422" s="41" t="e">
        <f aca="false">1-(Y422/W422)</f>
        <v>#VALUE!</v>
      </c>
      <c r="AA422" s="41" t="e">
        <f aca="false">(R422*U422*V422)/Z422</f>
        <v>#VALUE!</v>
      </c>
      <c r="AB422" s="40" t="n">
        <v>0.01887</v>
      </c>
      <c r="AC422" s="42" t="s">
        <v>50</v>
      </c>
      <c r="AD422" s="43" t="b">
        <f aca="false">AND(NOT(ISBLANK(D422)),NOT(ISBLANK(F422)),NOT(ISBLANK(H422)),NOT(ISBLANK(I422)),NOT(ISBLANK(O422)),NOT(ISBLANK(Q422)),Q422&gt;=0,O422&gt;=0,H422&gt;=0,I422&gt;=0,G422&gt;0)</f>
        <v>0</v>
      </c>
      <c r="AE422" s="42" t="s">
        <v>51</v>
      </c>
      <c r="AF422" s="44" t="str">
        <f aca="false">IF($AD422=0,"Review",IF($H$3="US",(($H422-$I422-0.066667*($G422))/($G422*$M422)-($L422*$Q422))*$P422,(($H422-$I422-0.066667*($G422))/($G422*$M422)-($L422/8.696*$Q422))*$P422*37))</f>
        <v>Review</v>
      </c>
      <c r="AG422" s="45" t="str">
        <f aca="false">IF($AD422=0,"Review",IF($H$3="US",AA422/AB422*0.105*37,AA422/AB422))</f>
        <v>Review</v>
      </c>
      <c r="AH422" s="46" t="str">
        <f aca="false">IF($AD422=0,"",IF($H$3="US",AG422/60/60,AG422/24/60/60))</f>
        <v/>
      </c>
      <c r="AI422" s="47" t="str">
        <f aca="false">IF($AD422=0,"",IF($H$3="US",AA422/AB422*37/24/60/60,AA422/AB422/24/60/60))</f>
        <v/>
      </c>
      <c r="AJ422" s="48" t="str">
        <f aca="false">IF(AD422=0,"",IF(AF422=0,"",S422/R422))</f>
        <v/>
      </c>
      <c r="AK422" s="49" t="str">
        <f aca="false">IF(AD422=1,5%,"")</f>
        <v/>
      </c>
      <c r="AL422" s="49" t="str">
        <f aca="false">IF(AD422=1,(100*1.4)/(H422-I422)/100,"")</f>
        <v/>
      </c>
      <c r="AM422" s="49" t="str">
        <f aca="false">IF(AD422=1,IF(G422&gt;0,IF($H$3="US",0.1/AF422,(0.1*37)/AF422),0.1),"")</f>
        <v/>
      </c>
      <c r="AN422" s="49" t="str">
        <f aca="false">IF(AD422=1,SQRT(AK422*AK422+AL422*AL422+AM422*AM422),"")</f>
        <v/>
      </c>
      <c r="AO422" s="55"/>
    </row>
    <row r="423" customFormat="false" ht="19.35" hidden="false" customHeight="false" outlineLevel="0" collapsed="false">
      <c r="A423" s="26"/>
      <c r="B423" s="26"/>
      <c r="C423" s="27"/>
      <c r="D423" s="28"/>
      <c r="E423" s="27"/>
      <c r="F423" s="28"/>
      <c r="G423" s="29" t="str">
        <f aca="false">IF(OR(ISBLANK(C423),ISBLANK(D423),ISBLANK(E423),ISBLANK(F423)),"",(E423+F423)-(C423+D423))</f>
        <v/>
      </c>
      <c r="H423" s="30"/>
      <c r="I423" s="31"/>
      <c r="J423" s="32" t="n">
        <f aca="false">IF(N423="SST",0.314473,IF(N423="SLT",0.031243,IF(N423="LST",0.124228,IF(N423="LLT",0.010189,IF(N423="LST-OO",0.074671,IF(N423="LLT-OO",0.011965,IF(N423="LMT-OO",0.013497,IF(N423="HST",7.2954,IF(N423="HLT",0.60795)))))))))</f>
        <v>0</v>
      </c>
      <c r="K423" s="32" t="n">
        <f aca="false">IF(N423="SST",0.260619,IF(N423="SLT",0.02188,IF(N423="LST",0.040676,IF(N423="LLT",0.003372,IF(N423="LST-OO",0.037557,IF(N423="LLT-OO",0.002079,IF(N423="LMT-OO",0.012499,IF(N423="HST",0.004293,IF(N423="HLT",0.0003578)))))))))</f>
        <v>0</v>
      </c>
      <c r="L423" s="29" t="n">
        <f aca="false">IF(N423="SST",0.087,IF(N423="SLT",0.087,IF(N423="LST",0.12,IF(N423="LLT",0.12,IF(N423="LST-OO",0.12,IF(N423="LLT-OO",0.12,IF(N423="LMT-OO",0.12,IF(N423="HST",0.07,IF(N423="HLT",0.07)))))))))</f>
        <v>0</v>
      </c>
      <c r="M423" s="33" t="str">
        <f aca="false">IF(ISBLANK(N423),"",IF(N423="HST",J423+K423*((I423+H423)/2),IF(N423="HLT",J423+K423*((I423+H423)/2),J423+K423*LN((I423+H423)/2))))</f>
        <v/>
      </c>
      <c r="N423" s="31"/>
      <c r="O423" s="31"/>
      <c r="P423" s="34" t="n">
        <f aca="false">IF($H$3="US",IF(LEFT(N423,1)="S",IF(O423&lt;=4000,1,IF(O423&gt;4000,0.79+(6*O423/100000))),IF(LEFT(N423,1)="L",IF(O423&lt;=200,1,IF(O423&gt;200,1.005+(4.5526*O423/100000))),IF(LEFT(N423,1)="H",1))),IF($H$3="SI",IF(LEFT(N423,1)="S",IF(O423&lt;=1219.51,1,IF(O423&gt;1219.51,0.79+(6*(O423*3.28)/100000))),IF(LEFT(N423,1)="L",IF(O423&lt;=60.98,1,IF(O423&gt;60.98,1.005+(4.5526*(O423*3.28)/100000))),IF(LEFT(N423,1)="H",1)))))</f>
        <v>0</v>
      </c>
      <c r="Q423" s="35"/>
      <c r="R423" s="36" t="str">
        <f aca="false">IF(AF423&lt;0,0,IF($AD423=0,"Review",IF($H$3="US",(($H423-$I423-0.066667*($G423))/($G423*$M423)-($L423*$Q423))*$P423,(($H423-$I423-0.066667*($G423))/($G423*$M423)-($L423/8.696*$Q423))*$P423*37)))</f>
        <v>Review</v>
      </c>
      <c r="S423" s="37" t="str">
        <f aca="false">IF(R423="Review","",IF(R423=0,"",(SQRT(SUMSQ((5),(100*1.4/(H423-I423)),(100*IF($E$3="US",0.1,0.1*37)/R423)))/100)*R423))</f>
        <v/>
      </c>
      <c r="T423" s="38" t="str">
        <f aca="false">IF(R423="Review","",IF(R423=0,"",S423/R423))</f>
        <v/>
      </c>
      <c r="U423" s="39" t="n">
        <v>0.1814</v>
      </c>
      <c r="V423" s="40" t="n">
        <v>0.00096</v>
      </c>
      <c r="W423" s="41" t="e">
        <f aca="false">U423*G423</f>
        <v>#VALUE!</v>
      </c>
      <c r="X423" s="41" t="e">
        <f aca="false">EXP(-W423)</f>
        <v>#VALUE!</v>
      </c>
      <c r="Y423" s="41" t="e">
        <f aca="false">1-X423</f>
        <v>#VALUE!</v>
      </c>
      <c r="Z423" s="41" t="e">
        <f aca="false">1-(Y423/W423)</f>
        <v>#VALUE!</v>
      </c>
      <c r="AA423" s="41" t="e">
        <f aca="false">(R423*U423*V423)/Z423</f>
        <v>#VALUE!</v>
      </c>
      <c r="AB423" s="40" t="n">
        <v>0.01887</v>
      </c>
      <c r="AC423" s="42" t="s">
        <v>50</v>
      </c>
      <c r="AD423" s="43" t="b">
        <f aca="false">AND(NOT(ISBLANK(D423)),NOT(ISBLANK(F423)),NOT(ISBLANK(H423)),NOT(ISBLANK(I423)),NOT(ISBLANK(O423)),NOT(ISBLANK(Q423)),Q423&gt;=0,O423&gt;=0,H423&gt;=0,I423&gt;=0,G423&gt;0)</f>
        <v>0</v>
      </c>
      <c r="AE423" s="42" t="s">
        <v>51</v>
      </c>
      <c r="AF423" s="44" t="str">
        <f aca="false">IF($AD423=0,"Review",IF($H$3="US",(($H423-$I423-0.066667*($G423))/($G423*$M423)-($L423*$Q423))*$P423,(($H423-$I423-0.066667*($G423))/($G423*$M423)-($L423/8.696*$Q423))*$P423*37))</f>
        <v>Review</v>
      </c>
      <c r="AG423" s="45" t="str">
        <f aca="false">IF($AD423=0,"Review",IF($H$3="US",AA423/AB423*0.105*37,AA423/AB423))</f>
        <v>Review</v>
      </c>
      <c r="AH423" s="46" t="str">
        <f aca="false">IF($AD423=0,"",IF($H$3="US",AG423/60/60,AG423/24/60/60))</f>
        <v/>
      </c>
      <c r="AI423" s="47" t="str">
        <f aca="false">IF($AD423=0,"",IF($H$3="US",AA423/AB423*37/24/60/60,AA423/AB423/24/60/60))</f>
        <v/>
      </c>
      <c r="AJ423" s="48" t="str">
        <f aca="false">IF(AD423=0,"",IF(AF423=0,"",S423/R423))</f>
        <v/>
      </c>
      <c r="AK423" s="49" t="str">
        <f aca="false">IF(AD423=1,5%,"")</f>
        <v/>
      </c>
      <c r="AL423" s="49" t="str">
        <f aca="false">IF(AD423=1,(100*1.4)/(H423-I423)/100,"")</f>
        <v/>
      </c>
      <c r="AM423" s="49" t="str">
        <f aca="false">IF(AD423=1,IF(G423&gt;0,IF($H$3="US",0.1/AF423,(0.1*37)/AF423),0.1),"")</f>
        <v/>
      </c>
      <c r="AN423" s="49" t="str">
        <f aca="false">IF(AD423=1,SQRT(AK423*AK423+AL423*AL423+AM423*AM423),"")</f>
        <v/>
      </c>
      <c r="AO423" s="55"/>
    </row>
    <row r="424" customFormat="false" ht="19.35" hidden="false" customHeight="false" outlineLevel="0" collapsed="false">
      <c r="A424" s="26"/>
      <c r="B424" s="26"/>
      <c r="C424" s="27"/>
      <c r="D424" s="28"/>
      <c r="E424" s="27"/>
      <c r="F424" s="28"/>
      <c r="G424" s="29" t="str">
        <f aca="false">IF(OR(ISBLANK(C424),ISBLANK(D424),ISBLANK(E424),ISBLANK(F424)),"",(E424+F424)-(C424+D424))</f>
        <v/>
      </c>
      <c r="H424" s="30"/>
      <c r="I424" s="31"/>
      <c r="J424" s="32" t="n">
        <f aca="false">IF(N424="SST",0.314473,IF(N424="SLT",0.031243,IF(N424="LST",0.124228,IF(N424="LLT",0.010189,IF(N424="LST-OO",0.074671,IF(N424="LLT-OO",0.011965,IF(N424="LMT-OO",0.013497,IF(N424="HST",7.2954,IF(N424="HLT",0.60795)))))))))</f>
        <v>0</v>
      </c>
      <c r="K424" s="32" t="n">
        <f aca="false">IF(N424="SST",0.260619,IF(N424="SLT",0.02188,IF(N424="LST",0.040676,IF(N424="LLT",0.003372,IF(N424="LST-OO",0.037557,IF(N424="LLT-OO",0.002079,IF(N424="LMT-OO",0.012499,IF(N424="HST",0.004293,IF(N424="HLT",0.0003578)))))))))</f>
        <v>0</v>
      </c>
      <c r="L424" s="29" t="n">
        <f aca="false">IF(N424="SST",0.087,IF(N424="SLT",0.087,IF(N424="LST",0.12,IF(N424="LLT",0.12,IF(N424="LST-OO",0.12,IF(N424="LLT-OO",0.12,IF(N424="LMT-OO",0.12,IF(N424="HST",0.07,IF(N424="HLT",0.07)))))))))</f>
        <v>0</v>
      </c>
      <c r="M424" s="33" t="str">
        <f aca="false">IF(ISBLANK(N424),"",IF(N424="HST",J424+K424*((I424+H424)/2),IF(N424="HLT",J424+K424*((I424+H424)/2),J424+K424*LN((I424+H424)/2))))</f>
        <v/>
      </c>
      <c r="N424" s="31"/>
      <c r="O424" s="31"/>
      <c r="P424" s="34" t="n">
        <f aca="false">IF($H$3="US",IF(LEFT(N424,1)="S",IF(O424&lt;=4000,1,IF(O424&gt;4000,0.79+(6*O424/100000))),IF(LEFT(N424,1)="L",IF(O424&lt;=200,1,IF(O424&gt;200,1.005+(4.5526*O424/100000))),IF(LEFT(N424,1)="H",1))),IF($H$3="SI",IF(LEFT(N424,1)="S",IF(O424&lt;=1219.51,1,IF(O424&gt;1219.51,0.79+(6*(O424*3.28)/100000))),IF(LEFT(N424,1)="L",IF(O424&lt;=60.98,1,IF(O424&gt;60.98,1.005+(4.5526*(O424*3.28)/100000))),IF(LEFT(N424,1)="H",1)))))</f>
        <v>0</v>
      </c>
      <c r="Q424" s="35"/>
      <c r="R424" s="36" t="str">
        <f aca="false">IF(AF424&lt;0,0,IF($AD424=0,"Review",IF($H$3="US",(($H424-$I424-0.066667*($G424))/($G424*$M424)-($L424*$Q424))*$P424,(($H424-$I424-0.066667*($G424))/($G424*$M424)-($L424/8.696*$Q424))*$P424*37)))</f>
        <v>Review</v>
      </c>
      <c r="S424" s="37" t="str">
        <f aca="false">IF(R424="Review","",IF(R424=0,"",(SQRT(SUMSQ((5),(100*1.4/(H424-I424)),(100*IF($E$3="US",0.1,0.1*37)/R424)))/100)*R424))</f>
        <v/>
      </c>
      <c r="T424" s="38" t="str">
        <f aca="false">IF(R424="Review","",IF(R424=0,"",S424/R424))</f>
        <v/>
      </c>
      <c r="U424" s="39" t="n">
        <v>0.1814</v>
      </c>
      <c r="V424" s="40" t="n">
        <v>0.00096</v>
      </c>
      <c r="W424" s="41" t="e">
        <f aca="false">U424*G424</f>
        <v>#VALUE!</v>
      </c>
      <c r="X424" s="41" t="e">
        <f aca="false">EXP(-W424)</f>
        <v>#VALUE!</v>
      </c>
      <c r="Y424" s="41" t="e">
        <f aca="false">1-X424</f>
        <v>#VALUE!</v>
      </c>
      <c r="Z424" s="41" t="e">
        <f aca="false">1-(Y424/W424)</f>
        <v>#VALUE!</v>
      </c>
      <c r="AA424" s="41" t="e">
        <f aca="false">(R424*U424*V424)/Z424</f>
        <v>#VALUE!</v>
      </c>
      <c r="AB424" s="40" t="n">
        <v>0.01887</v>
      </c>
      <c r="AC424" s="42" t="s">
        <v>50</v>
      </c>
      <c r="AD424" s="43" t="b">
        <f aca="false">AND(NOT(ISBLANK(D424)),NOT(ISBLANK(F424)),NOT(ISBLANK(H424)),NOT(ISBLANK(I424)),NOT(ISBLANK(O424)),NOT(ISBLANK(Q424)),Q424&gt;=0,O424&gt;=0,H424&gt;=0,I424&gt;=0,G424&gt;0)</f>
        <v>0</v>
      </c>
      <c r="AE424" s="42" t="s">
        <v>51</v>
      </c>
      <c r="AF424" s="44" t="str">
        <f aca="false">IF($AD424=0,"Review",IF($H$3="US",(($H424-$I424-0.066667*($G424))/($G424*$M424)-($L424*$Q424))*$P424,(($H424-$I424-0.066667*($G424))/($G424*$M424)-($L424/8.696*$Q424))*$P424*37))</f>
        <v>Review</v>
      </c>
      <c r="AG424" s="45" t="str">
        <f aca="false">IF($AD424=0,"Review",IF($H$3="US",AA424/AB424*0.105*37,AA424/AB424))</f>
        <v>Review</v>
      </c>
      <c r="AH424" s="46" t="str">
        <f aca="false">IF($AD424=0,"",IF($H$3="US",AG424/60/60,AG424/24/60/60))</f>
        <v/>
      </c>
      <c r="AI424" s="47" t="str">
        <f aca="false">IF($AD424=0,"",IF($H$3="US",AA424/AB424*37/24/60/60,AA424/AB424/24/60/60))</f>
        <v/>
      </c>
      <c r="AJ424" s="48" t="str">
        <f aca="false">IF(AD424=0,"",IF(AF424=0,"",S424/R424))</f>
        <v/>
      </c>
      <c r="AK424" s="49" t="str">
        <f aca="false">IF(AD424=1,5%,"")</f>
        <v/>
      </c>
      <c r="AL424" s="49" t="str">
        <f aca="false">IF(AD424=1,(100*1.4)/(H424-I424)/100,"")</f>
        <v/>
      </c>
      <c r="AM424" s="49" t="str">
        <f aca="false">IF(AD424=1,IF(G424&gt;0,IF($H$3="US",0.1/AF424,(0.1*37)/AF424),0.1),"")</f>
        <v/>
      </c>
      <c r="AN424" s="49" t="str">
        <f aca="false">IF(AD424=1,SQRT(AK424*AK424+AL424*AL424+AM424*AM424),"")</f>
        <v/>
      </c>
      <c r="AO424" s="55"/>
    </row>
    <row r="425" customFormat="false" ht="19.35" hidden="false" customHeight="false" outlineLevel="0" collapsed="false">
      <c r="A425" s="26"/>
      <c r="B425" s="26"/>
      <c r="C425" s="27"/>
      <c r="D425" s="28"/>
      <c r="E425" s="27"/>
      <c r="F425" s="28"/>
      <c r="G425" s="29" t="str">
        <f aca="false">IF(OR(ISBLANK(C425),ISBLANK(D425),ISBLANK(E425),ISBLANK(F425)),"",(E425+F425)-(C425+D425))</f>
        <v/>
      </c>
      <c r="H425" s="30"/>
      <c r="I425" s="31"/>
      <c r="J425" s="32" t="n">
        <f aca="false">IF(N425="SST",0.314473,IF(N425="SLT",0.031243,IF(N425="LST",0.124228,IF(N425="LLT",0.010189,IF(N425="LST-OO",0.074671,IF(N425="LLT-OO",0.011965,IF(N425="LMT-OO",0.013497,IF(N425="HST",7.2954,IF(N425="HLT",0.60795)))))))))</f>
        <v>0</v>
      </c>
      <c r="K425" s="32" t="n">
        <f aca="false">IF(N425="SST",0.260619,IF(N425="SLT",0.02188,IF(N425="LST",0.040676,IF(N425="LLT",0.003372,IF(N425="LST-OO",0.037557,IF(N425="LLT-OO",0.002079,IF(N425="LMT-OO",0.012499,IF(N425="HST",0.004293,IF(N425="HLT",0.0003578)))))))))</f>
        <v>0</v>
      </c>
      <c r="L425" s="29" t="n">
        <f aca="false">IF(N425="SST",0.087,IF(N425="SLT",0.087,IF(N425="LST",0.12,IF(N425="LLT",0.12,IF(N425="LST-OO",0.12,IF(N425="LLT-OO",0.12,IF(N425="LMT-OO",0.12,IF(N425="HST",0.07,IF(N425="HLT",0.07)))))))))</f>
        <v>0</v>
      </c>
      <c r="M425" s="33" t="str">
        <f aca="false">IF(ISBLANK(N425),"",IF(N425="HST",J425+K425*((I425+H425)/2),IF(N425="HLT",J425+K425*((I425+H425)/2),J425+K425*LN((I425+H425)/2))))</f>
        <v/>
      </c>
      <c r="N425" s="31"/>
      <c r="O425" s="31"/>
      <c r="P425" s="34" t="n">
        <f aca="false">IF($H$3="US",IF(LEFT(N425,1)="S",IF(O425&lt;=4000,1,IF(O425&gt;4000,0.79+(6*O425/100000))),IF(LEFT(N425,1)="L",IF(O425&lt;=200,1,IF(O425&gt;200,1.005+(4.5526*O425/100000))),IF(LEFT(N425,1)="H",1))),IF($H$3="SI",IF(LEFT(N425,1)="S",IF(O425&lt;=1219.51,1,IF(O425&gt;1219.51,0.79+(6*(O425*3.28)/100000))),IF(LEFT(N425,1)="L",IF(O425&lt;=60.98,1,IF(O425&gt;60.98,1.005+(4.5526*(O425*3.28)/100000))),IF(LEFT(N425,1)="H",1)))))</f>
        <v>0</v>
      </c>
      <c r="Q425" s="35"/>
      <c r="R425" s="36" t="str">
        <f aca="false">IF(AF425&lt;0,0,IF($AD425=0,"Review",IF($H$3="US",(($H425-$I425-0.066667*($G425))/($G425*$M425)-($L425*$Q425))*$P425,(($H425-$I425-0.066667*($G425))/($G425*$M425)-($L425/8.696*$Q425))*$P425*37)))</f>
        <v>Review</v>
      </c>
      <c r="S425" s="37" t="str">
        <f aca="false">IF(R425="Review","",IF(R425=0,"",(SQRT(SUMSQ((5),(100*1.4/(H425-I425)),(100*IF($E$3="US",0.1,0.1*37)/R425)))/100)*R425))</f>
        <v/>
      </c>
      <c r="T425" s="38" t="str">
        <f aca="false">IF(R425="Review","",IF(R425=0,"",S425/R425))</f>
        <v/>
      </c>
      <c r="U425" s="39" t="n">
        <v>0.1814</v>
      </c>
      <c r="V425" s="40" t="n">
        <v>0.00096</v>
      </c>
      <c r="W425" s="41" t="e">
        <f aca="false">U425*G425</f>
        <v>#VALUE!</v>
      </c>
      <c r="X425" s="41" t="e">
        <f aca="false">EXP(-W425)</f>
        <v>#VALUE!</v>
      </c>
      <c r="Y425" s="41" t="e">
        <f aca="false">1-X425</f>
        <v>#VALUE!</v>
      </c>
      <c r="Z425" s="41" t="e">
        <f aca="false">1-(Y425/W425)</f>
        <v>#VALUE!</v>
      </c>
      <c r="AA425" s="41" t="e">
        <f aca="false">(R425*U425*V425)/Z425</f>
        <v>#VALUE!</v>
      </c>
      <c r="AB425" s="40" t="n">
        <v>0.01887</v>
      </c>
      <c r="AC425" s="42" t="s">
        <v>50</v>
      </c>
      <c r="AD425" s="43" t="b">
        <f aca="false">AND(NOT(ISBLANK(D425)),NOT(ISBLANK(F425)),NOT(ISBLANK(H425)),NOT(ISBLANK(I425)),NOT(ISBLANK(O425)),NOT(ISBLANK(Q425)),Q425&gt;=0,O425&gt;=0,H425&gt;=0,I425&gt;=0,G425&gt;0)</f>
        <v>0</v>
      </c>
      <c r="AE425" s="42" t="s">
        <v>51</v>
      </c>
      <c r="AF425" s="44" t="str">
        <f aca="false">IF($AD425=0,"Review",IF($H$3="US",(($H425-$I425-0.066667*($G425))/($G425*$M425)-($L425*$Q425))*$P425,(($H425-$I425-0.066667*($G425))/($G425*$M425)-($L425/8.696*$Q425))*$P425*37))</f>
        <v>Review</v>
      </c>
      <c r="AG425" s="45" t="str">
        <f aca="false">IF($AD425=0,"Review",IF($H$3="US",AA425/AB425*0.105*37,AA425/AB425))</f>
        <v>Review</v>
      </c>
      <c r="AH425" s="46" t="str">
        <f aca="false">IF($AD425=0,"",IF($H$3="US",AG425/60/60,AG425/24/60/60))</f>
        <v/>
      </c>
      <c r="AI425" s="47" t="str">
        <f aca="false">IF($AD425=0,"",IF($H$3="US",AA425/AB425*37/24/60/60,AA425/AB425/24/60/60))</f>
        <v/>
      </c>
      <c r="AJ425" s="48" t="str">
        <f aca="false">IF(AD425=0,"",IF(AF425=0,"",S425/R425))</f>
        <v/>
      </c>
      <c r="AK425" s="49" t="str">
        <f aca="false">IF(AD425=1,5%,"")</f>
        <v/>
      </c>
      <c r="AL425" s="49" t="str">
        <f aca="false">IF(AD425=1,(100*1.4)/(H425-I425)/100,"")</f>
        <v/>
      </c>
      <c r="AM425" s="49" t="str">
        <f aca="false">IF(AD425=1,IF(G425&gt;0,IF($H$3="US",0.1/AF425,(0.1*37)/AF425),0.1),"")</f>
        <v/>
      </c>
      <c r="AN425" s="49" t="str">
        <f aca="false">IF(AD425=1,SQRT(AK425*AK425+AL425*AL425+AM425*AM425),"")</f>
        <v/>
      </c>
      <c r="AO425" s="55"/>
    </row>
    <row r="426" customFormat="false" ht="19.35" hidden="false" customHeight="false" outlineLevel="0" collapsed="false">
      <c r="A426" s="26"/>
      <c r="B426" s="26"/>
      <c r="C426" s="27"/>
      <c r="D426" s="28"/>
      <c r="E426" s="27"/>
      <c r="F426" s="28"/>
      <c r="G426" s="29" t="str">
        <f aca="false">IF(OR(ISBLANK(C426),ISBLANK(D426),ISBLANK(E426),ISBLANK(F426)),"",(E426+F426)-(C426+D426))</f>
        <v/>
      </c>
      <c r="H426" s="30"/>
      <c r="I426" s="31"/>
      <c r="J426" s="32" t="n">
        <f aca="false">IF(N426="SST",0.314473,IF(N426="SLT",0.031243,IF(N426="LST",0.124228,IF(N426="LLT",0.010189,IF(N426="LST-OO",0.074671,IF(N426="LLT-OO",0.011965,IF(N426="LMT-OO",0.013497,IF(N426="HST",7.2954,IF(N426="HLT",0.60795)))))))))</f>
        <v>0</v>
      </c>
      <c r="K426" s="32" t="n">
        <f aca="false">IF(N426="SST",0.260619,IF(N426="SLT",0.02188,IF(N426="LST",0.040676,IF(N426="LLT",0.003372,IF(N426="LST-OO",0.037557,IF(N426="LLT-OO",0.002079,IF(N426="LMT-OO",0.012499,IF(N426="HST",0.004293,IF(N426="HLT",0.0003578)))))))))</f>
        <v>0</v>
      </c>
      <c r="L426" s="29" t="n">
        <f aca="false">IF(N426="SST",0.087,IF(N426="SLT",0.087,IF(N426="LST",0.12,IF(N426="LLT",0.12,IF(N426="LST-OO",0.12,IF(N426="LLT-OO",0.12,IF(N426="LMT-OO",0.12,IF(N426="HST",0.07,IF(N426="HLT",0.07)))))))))</f>
        <v>0</v>
      </c>
      <c r="M426" s="33" t="str">
        <f aca="false">IF(ISBLANK(N426),"",IF(N426="HST",J426+K426*((I426+H426)/2),IF(N426="HLT",J426+K426*((I426+H426)/2),J426+K426*LN((I426+H426)/2))))</f>
        <v/>
      </c>
      <c r="N426" s="31"/>
      <c r="O426" s="31"/>
      <c r="P426" s="34" t="n">
        <f aca="false">IF($H$3="US",IF(LEFT(N426,1)="S",IF(O426&lt;=4000,1,IF(O426&gt;4000,0.79+(6*O426/100000))),IF(LEFT(N426,1)="L",IF(O426&lt;=200,1,IF(O426&gt;200,1.005+(4.5526*O426/100000))),IF(LEFT(N426,1)="H",1))),IF($H$3="SI",IF(LEFT(N426,1)="S",IF(O426&lt;=1219.51,1,IF(O426&gt;1219.51,0.79+(6*(O426*3.28)/100000))),IF(LEFT(N426,1)="L",IF(O426&lt;=60.98,1,IF(O426&gt;60.98,1.005+(4.5526*(O426*3.28)/100000))),IF(LEFT(N426,1)="H",1)))))</f>
        <v>0</v>
      </c>
      <c r="Q426" s="35"/>
      <c r="R426" s="36" t="str">
        <f aca="false">IF(AF426&lt;0,0,IF($AD426=0,"Review",IF($H$3="US",(($H426-$I426-0.066667*($G426))/($G426*$M426)-($L426*$Q426))*$P426,(($H426-$I426-0.066667*($G426))/($G426*$M426)-($L426/8.696*$Q426))*$P426*37)))</f>
        <v>Review</v>
      </c>
      <c r="S426" s="37" t="str">
        <f aca="false">IF(R426="Review","",IF(R426=0,"",(SQRT(SUMSQ((5),(100*1.4/(H426-I426)),(100*IF($E$3="US",0.1,0.1*37)/R426)))/100)*R426))</f>
        <v/>
      </c>
      <c r="T426" s="38" t="str">
        <f aca="false">IF(R426="Review","",IF(R426=0,"",S426/R426))</f>
        <v/>
      </c>
      <c r="U426" s="39" t="n">
        <v>0.1814</v>
      </c>
      <c r="V426" s="40" t="n">
        <v>0.00096</v>
      </c>
      <c r="W426" s="41" t="e">
        <f aca="false">U426*G426</f>
        <v>#VALUE!</v>
      </c>
      <c r="X426" s="41" t="e">
        <f aca="false">EXP(-W426)</f>
        <v>#VALUE!</v>
      </c>
      <c r="Y426" s="41" t="e">
        <f aca="false">1-X426</f>
        <v>#VALUE!</v>
      </c>
      <c r="Z426" s="41" t="e">
        <f aca="false">1-(Y426/W426)</f>
        <v>#VALUE!</v>
      </c>
      <c r="AA426" s="41" t="e">
        <f aca="false">(R426*U426*V426)/Z426</f>
        <v>#VALUE!</v>
      </c>
      <c r="AB426" s="40" t="n">
        <v>0.01887</v>
      </c>
      <c r="AC426" s="42" t="s">
        <v>50</v>
      </c>
      <c r="AD426" s="43" t="b">
        <f aca="false">AND(NOT(ISBLANK(D426)),NOT(ISBLANK(F426)),NOT(ISBLANK(H426)),NOT(ISBLANK(I426)),NOT(ISBLANK(O426)),NOT(ISBLANK(Q426)),Q426&gt;=0,O426&gt;=0,H426&gt;=0,I426&gt;=0,G426&gt;0)</f>
        <v>0</v>
      </c>
      <c r="AE426" s="42" t="s">
        <v>51</v>
      </c>
      <c r="AF426" s="44" t="str">
        <f aca="false">IF($AD426=0,"Review",IF($H$3="US",(($H426-$I426-0.066667*($G426))/($G426*$M426)-($L426*$Q426))*$P426,(($H426-$I426-0.066667*($G426))/($G426*$M426)-($L426/8.696*$Q426))*$P426*37))</f>
        <v>Review</v>
      </c>
      <c r="AG426" s="45" t="str">
        <f aca="false">IF($AD426=0,"Review",IF($H$3="US",AA426/AB426*0.105*37,AA426/AB426))</f>
        <v>Review</v>
      </c>
      <c r="AH426" s="46" t="str">
        <f aca="false">IF($AD426=0,"",IF($H$3="US",AG426/60/60,AG426/24/60/60))</f>
        <v/>
      </c>
      <c r="AI426" s="47" t="str">
        <f aca="false">IF($AD426=0,"",IF($H$3="US",AA426/AB426*37/24/60/60,AA426/AB426/24/60/60))</f>
        <v/>
      </c>
      <c r="AJ426" s="48" t="str">
        <f aca="false">IF(AD426=0,"",IF(AF426=0,"",S426/R426))</f>
        <v/>
      </c>
      <c r="AK426" s="49" t="str">
        <f aca="false">IF(AD426=1,5%,"")</f>
        <v/>
      </c>
      <c r="AL426" s="49" t="str">
        <f aca="false">IF(AD426=1,(100*1.4)/(H426-I426)/100,"")</f>
        <v/>
      </c>
      <c r="AM426" s="49" t="str">
        <f aca="false">IF(AD426=1,IF(G426&gt;0,IF($H$3="US",0.1/AF426,(0.1*37)/AF426),0.1),"")</f>
        <v/>
      </c>
      <c r="AN426" s="49" t="str">
        <f aca="false">IF(AD426=1,SQRT(AK426*AK426+AL426*AL426+AM426*AM426),"")</f>
        <v/>
      </c>
      <c r="AO426" s="55"/>
    </row>
    <row r="427" customFormat="false" ht="19.35" hidden="false" customHeight="false" outlineLevel="0" collapsed="false">
      <c r="A427" s="26"/>
      <c r="B427" s="26"/>
      <c r="C427" s="27"/>
      <c r="D427" s="28"/>
      <c r="E427" s="27"/>
      <c r="F427" s="28"/>
      <c r="G427" s="29" t="str">
        <f aca="false">IF(OR(ISBLANK(C427),ISBLANK(D427),ISBLANK(E427),ISBLANK(F427)),"",(E427+F427)-(C427+D427))</f>
        <v/>
      </c>
      <c r="H427" s="30"/>
      <c r="I427" s="31"/>
      <c r="J427" s="32" t="n">
        <f aca="false">IF(N427="SST",0.314473,IF(N427="SLT",0.031243,IF(N427="LST",0.124228,IF(N427="LLT",0.010189,IF(N427="LST-OO",0.074671,IF(N427="LLT-OO",0.011965,IF(N427="LMT-OO",0.013497,IF(N427="HST",7.2954,IF(N427="HLT",0.60795)))))))))</f>
        <v>0</v>
      </c>
      <c r="K427" s="32" t="n">
        <f aca="false">IF(N427="SST",0.260619,IF(N427="SLT",0.02188,IF(N427="LST",0.040676,IF(N427="LLT",0.003372,IF(N427="LST-OO",0.037557,IF(N427="LLT-OO",0.002079,IF(N427="LMT-OO",0.012499,IF(N427="HST",0.004293,IF(N427="HLT",0.0003578)))))))))</f>
        <v>0</v>
      </c>
      <c r="L427" s="29" t="n">
        <f aca="false">IF(N427="SST",0.087,IF(N427="SLT",0.087,IF(N427="LST",0.12,IF(N427="LLT",0.12,IF(N427="LST-OO",0.12,IF(N427="LLT-OO",0.12,IF(N427="LMT-OO",0.12,IF(N427="HST",0.07,IF(N427="HLT",0.07)))))))))</f>
        <v>0</v>
      </c>
      <c r="M427" s="33" t="str">
        <f aca="false">IF(ISBLANK(N427),"",IF(N427="HST",J427+K427*((I427+H427)/2),IF(N427="HLT",J427+K427*((I427+H427)/2),J427+K427*LN((I427+H427)/2))))</f>
        <v/>
      </c>
      <c r="N427" s="31"/>
      <c r="O427" s="31"/>
      <c r="P427" s="34" t="n">
        <f aca="false">IF($H$3="US",IF(LEFT(N427,1)="S",IF(O427&lt;=4000,1,IF(O427&gt;4000,0.79+(6*O427/100000))),IF(LEFT(N427,1)="L",IF(O427&lt;=200,1,IF(O427&gt;200,1.005+(4.5526*O427/100000))),IF(LEFT(N427,1)="H",1))),IF($H$3="SI",IF(LEFT(N427,1)="S",IF(O427&lt;=1219.51,1,IF(O427&gt;1219.51,0.79+(6*(O427*3.28)/100000))),IF(LEFT(N427,1)="L",IF(O427&lt;=60.98,1,IF(O427&gt;60.98,1.005+(4.5526*(O427*3.28)/100000))),IF(LEFT(N427,1)="H",1)))))</f>
        <v>0</v>
      </c>
      <c r="Q427" s="35"/>
      <c r="R427" s="36" t="str">
        <f aca="false">IF(AF427&lt;0,0,IF($AD427=0,"Review",IF($H$3="US",(($H427-$I427-0.066667*($G427))/($G427*$M427)-($L427*$Q427))*$P427,(($H427-$I427-0.066667*($G427))/($G427*$M427)-($L427/8.696*$Q427))*$P427*37)))</f>
        <v>Review</v>
      </c>
      <c r="S427" s="37" t="str">
        <f aca="false">IF(R427="Review","",IF(R427=0,"",(SQRT(SUMSQ((5),(100*1.4/(H427-I427)),(100*IF($E$3="US",0.1,0.1*37)/R427)))/100)*R427))</f>
        <v/>
      </c>
      <c r="T427" s="38" t="str">
        <f aca="false">IF(R427="Review","",IF(R427=0,"",S427/R427))</f>
        <v/>
      </c>
      <c r="U427" s="39" t="n">
        <v>0.1814</v>
      </c>
      <c r="V427" s="40" t="n">
        <v>0.00096</v>
      </c>
      <c r="W427" s="41" t="e">
        <f aca="false">U427*G427</f>
        <v>#VALUE!</v>
      </c>
      <c r="X427" s="41" t="e">
        <f aca="false">EXP(-W427)</f>
        <v>#VALUE!</v>
      </c>
      <c r="Y427" s="41" t="e">
        <f aca="false">1-X427</f>
        <v>#VALUE!</v>
      </c>
      <c r="Z427" s="41" t="e">
        <f aca="false">1-(Y427/W427)</f>
        <v>#VALUE!</v>
      </c>
      <c r="AA427" s="41" t="e">
        <f aca="false">(R427*U427*V427)/Z427</f>
        <v>#VALUE!</v>
      </c>
      <c r="AB427" s="40" t="n">
        <v>0.01887</v>
      </c>
      <c r="AC427" s="42" t="s">
        <v>50</v>
      </c>
      <c r="AD427" s="43" t="b">
        <f aca="false">AND(NOT(ISBLANK(D427)),NOT(ISBLANK(F427)),NOT(ISBLANK(H427)),NOT(ISBLANK(I427)),NOT(ISBLANK(O427)),NOT(ISBLANK(Q427)),Q427&gt;=0,O427&gt;=0,H427&gt;=0,I427&gt;=0,G427&gt;0)</f>
        <v>0</v>
      </c>
      <c r="AE427" s="42" t="s">
        <v>51</v>
      </c>
      <c r="AF427" s="44" t="str">
        <f aca="false">IF($AD427=0,"Review",IF($H$3="US",(($H427-$I427-0.066667*($G427))/($G427*$M427)-($L427*$Q427))*$P427,(($H427-$I427-0.066667*($G427))/($G427*$M427)-($L427/8.696*$Q427))*$P427*37))</f>
        <v>Review</v>
      </c>
      <c r="AG427" s="45" t="str">
        <f aca="false">IF($AD427=0,"Review",IF($H$3="US",AA427/AB427*0.105*37,AA427/AB427))</f>
        <v>Review</v>
      </c>
      <c r="AH427" s="46" t="str">
        <f aca="false">IF($AD427=0,"",IF($H$3="US",AG427/60/60,AG427/24/60/60))</f>
        <v/>
      </c>
      <c r="AI427" s="47" t="str">
        <f aca="false">IF($AD427=0,"",IF($H$3="US",AA427/AB427*37/24/60/60,AA427/AB427/24/60/60))</f>
        <v/>
      </c>
      <c r="AJ427" s="48" t="str">
        <f aca="false">IF(AD427=0,"",IF(AF427=0,"",S427/R427))</f>
        <v/>
      </c>
      <c r="AK427" s="49" t="str">
        <f aca="false">IF(AD427=1,5%,"")</f>
        <v/>
      </c>
      <c r="AL427" s="49" t="str">
        <f aca="false">IF(AD427=1,(100*1.4)/(H427-I427)/100,"")</f>
        <v/>
      </c>
      <c r="AM427" s="49" t="str">
        <f aca="false">IF(AD427=1,IF(G427&gt;0,IF($H$3="US",0.1/AF427,(0.1*37)/AF427),0.1),"")</f>
        <v/>
      </c>
      <c r="AN427" s="49" t="str">
        <f aca="false">IF(AD427=1,SQRT(AK427*AK427+AL427*AL427+AM427*AM427),"")</f>
        <v/>
      </c>
      <c r="AO427" s="55"/>
    </row>
    <row r="428" customFormat="false" ht="19.35" hidden="false" customHeight="false" outlineLevel="0" collapsed="false">
      <c r="A428" s="26"/>
      <c r="B428" s="26"/>
      <c r="C428" s="27"/>
      <c r="D428" s="28"/>
      <c r="E428" s="27"/>
      <c r="F428" s="28"/>
      <c r="G428" s="29" t="str">
        <f aca="false">IF(OR(ISBLANK(C428),ISBLANK(D428),ISBLANK(E428),ISBLANK(F428)),"",(E428+F428)-(C428+D428))</f>
        <v/>
      </c>
      <c r="H428" s="30"/>
      <c r="I428" s="31"/>
      <c r="J428" s="32" t="n">
        <f aca="false">IF(N428="SST",0.314473,IF(N428="SLT",0.031243,IF(N428="LST",0.124228,IF(N428="LLT",0.010189,IF(N428="LST-OO",0.074671,IF(N428="LLT-OO",0.011965,IF(N428="LMT-OO",0.013497,IF(N428="HST",7.2954,IF(N428="HLT",0.60795)))))))))</f>
        <v>0</v>
      </c>
      <c r="K428" s="32" t="n">
        <f aca="false">IF(N428="SST",0.260619,IF(N428="SLT",0.02188,IF(N428="LST",0.040676,IF(N428="LLT",0.003372,IF(N428="LST-OO",0.037557,IF(N428="LLT-OO",0.002079,IF(N428="LMT-OO",0.012499,IF(N428="HST",0.004293,IF(N428="HLT",0.0003578)))))))))</f>
        <v>0</v>
      </c>
      <c r="L428" s="29" t="n">
        <f aca="false">IF(N428="SST",0.087,IF(N428="SLT",0.087,IF(N428="LST",0.12,IF(N428="LLT",0.12,IF(N428="LST-OO",0.12,IF(N428="LLT-OO",0.12,IF(N428="LMT-OO",0.12,IF(N428="HST",0.07,IF(N428="HLT",0.07)))))))))</f>
        <v>0</v>
      </c>
      <c r="M428" s="33" t="str">
        <f aca="false">IF(ISBLANK(N428),"",IF(N428="HST",J428+K428*((I428+H428)/2),IF(N428="HLT",J428+K428*((I428+H428)/2),J428+K428*LN((I428+H428)/2))))</f>
        <v/>
      </c>
      <c r="N428" s="31"/>
      <c r="O428" s="31"/>
      <c r="P428" s="34" t="n">
        <f aca="false">IF($H$3="US",IF(LEFT(N428,1)="S",IF(O428&lt;=4000,1,IF(O428&gt;4000,0.79+(6*O428/100000))),IF(LEFT(N428,1)="L",IF(O428&lt;=200,1,IF(O428&gt;200,1.005+(4.5526*O428/100000))),IF(LEFT(N428,1)="H",1))),IF($H$3="SI",IF(LEFT(N428,1)="S",IF(O428&lt;=1219.51,1,IF(O428&gt;1219.51,0.79+(6*(O428*3.28)/100000))),IF(LEFT(N428,1)="L",IF(O428&lt;=60.98,1,IF(O428&gt;60.98,1.005+(4.5526*(O428*3.28)/100000))),IF(LEFT(N428,1)="H",1)))))</f>
        <v>0</v>
      </c>
      <c r="Q428" s="35"/>
      <c r="R428" s="36" t="str">
        <f aca="false">IF(AF428&lt;0,0,IF($AD428=0,"Review",IF($H$3="US",(($H428-$I428-0.066667*($G428))/($G428*$M428)-($L428*$Q428))*$P428,(($H428-$I428-0.066667*($G428))/($G428*$M428)-($L428/8.696*$Q428))*$P428*37)))</f>
        <v>Review</v>
      </c>
      <c r="S428" s="37" t="str">
        <f aca="false">IF(R428="Review","",IF(R428=0,"",(SQRT(SUMSQ((5),(100*1.4/(H428-I428)),(100*IF($E$3="US",0.1,0.1*37)/R428)))/100)*R428))</f>
        <v/>
      </c>
      <c r="T428" s="38" t="str">
        <f aca="false">IF(R428="Review","",IF(R428=0,"",S428/R428))</f>
        <v/>
      </c>
      <c r="U428" s="39" t="n">
        <v>0.1814</v>
      </c>
      <c r="V428" s="40" t="n">
        <v>0.00096</v>
      </c>
      <c r="W428" s="41" t="e">
        <f aca="false">U428*G428</f>
        <v>#VALUE!</v>
      </c>
      <c r="X428" s="41" t="e">
        <f aca="false">EXP(-W428)</f>
        <v>#VALUE!</v>
      </c>
      <c r="Y428" s="41" t="e">
        <f aca="false">1-X428</f>
        <v>#VALUE!</v>
      </c>
      <c r="Z428" s="41" t="e">
        <f aca="false">1-(Y428/W428)</f>
        <v>#VALUE!</v>
      </c>
      <c r="AA428" s="41" t="e">
        <f aca="false">(R428*U428*V428)/Z428</f>
        <v>#VALUE!</v>
      </c>
      <c r="AB428" s="40" t="n">
        <v>0.01887</v>
      </c>
      <c r="AC428" s="42" t="s">
        <v>50</v>
      </c>
      <c r="AD428" s="43" t="b">
        <f aca="false">AND(NOT(ISBLANK(D428)),NOT(ISBLANK(F428)),NOT(ISBLANK(H428)),NOT(ISBLANK(I428)),NOT(ISBLANK(O428)),NOT(ISBLANK(Q428)),Q428&gt;=0,O428&gt;=0,H428&gt;=0,I428&gt;=0,G428&gt;0)</f>
        <v>0</v>
      </c>
      <c r="AE428" s="42" t="s">
        <v>51</v>
      </c>
      <c r="AF428" s="44" t="str">
        <f aca="false">IF($AD428=0,"Review",IF($H$3="US",(($H428-$I428-0.066667*($G428))/($G428*$M428)-($L428*$Q428))*$P428,(($H428-$I428-0.066667*($G428))/($G428*$M428)-($L428/8.696*$Q428))*$P428*37))</f>
        <v>Review</v>
      </c>
      <c r="AG428" s="45" t="str">
        <f aca="false">IF($AD428=0,"Review",IF($H$3="US",AA428/AB428*0.105*37,AA428/AB428))</f>
        <v>Review</v>
      </c>
      <c r="AH428" s="46" t="str">
        <f aca="false">IF($AD428=0,"",IF($H$3="US",AG428/60/60,AG428/24/60/60))</f>
        <v/>
      </c>
      <c r="AI428" s="47" t="str">
        <f aca="false">IF($AD428=0,"",IF($H$3="US",AA428/AB428*37/24/60/60,AA428/AB428/24/60/60))</f>
        <v/>
      </c>
      <c r="AJ428" s="48" t="str">
        <f aca="false">IF(AD428=0,"",IF(AF428=0,"",S428/R428))</f>
        <v/>
      </c>
      <c r="AK428" s="49" t="str">
        <f aca="false">IF(AD428=1,5%,"")</f>
        <v/>
      </c>
      <c r="AL428" s="49" t="str">
        <f aca="false">IF(AD428=1,(100*1.4)/(H428-I428)/100,"")</f>
        <v/>
      </c>
      <c r="AM428" s="49" t="str">
        <f aca="false">IF(AD428=1,IF(G428&gt;0,IF($H$3="US",0.1/AF428,(0.1*37)/AF428),0.1),"")</f>
        <v/>
      </c>
      <c r="AN428" s="49" t="str">
        <f aca="false">IF(AD428=1,SQRT(AK428*AK428+AL428*AL428+AM428*AM428),"")</f>
        <v/>
      </c>
      <c r="AO428" s="55"/>
    </row>
    <row r="429" customFormat="false" ht="19.35" hidden="false" customHeight="false" outlineLevel="0" collapsed="false">
      <c r="A429" s="26"/>
      <c r="B429" s="26"/>
      <c r="C429" s="27"/>
      <c r="D429" s="28"/>
      <c r="E429" s="27"/>
      <c r="F429" s="28"/>
      <c r="G429" s="29" t="str">
        <f aca="false">IF(OR(ISBLANK(C429),ISBLANK(D429),ISBLANK(E429),ISBLANK(F429)),"",(E429+F429)-(C429+D429))</f>
        <v/>
      </c>
      <c r="H429" s="30"/>
      <c r="I429" s="31"/>
      <c r="J429" s="32" t="n">
        <f aca="false">IF(N429="SST",0.314473,IF(N429="SLT",0.031243,IF(N429="LST",0.124228,IF(N429="LLT",0.010189,IF(N429="LST-OO",0.074671,IF(N429="LLT-OO",0.011965,IF(N429="LMT-OO",0.013497,IF(N429="HST",7.2954,IF(N429="HLT",0.60795)))))))))</f>
        <v>0</v>
      </c>
      <c r="K429" s="32" t="n">
        <f aca="false">IF(N429="SST",0.260619,IF(N429="SLT",0.02188,IF(N429="LST",0.040676,IF(N429="LLT",0.003372,IF(N429="LST-OO",0.037557,IF(N429="LLT-OO",0.002079,IF(N429="LMT-OO",0.012499,IF(N429="HST",0.004293,IF(N429="HLT",0.0003578)))))))))</f>
        <v>0</v>
      </c>
      <c r="L429" s="29" t="n">
        <f aca="false">IF(N429="SST",0.087,IF(N429="SLT",0.087,IF(N429="LST",0.12,IF(N429="LLT",0.12,IF(N429="LST-OO",0.12,IF(N429="LLT-OO",0.12,IF(N429="LMT-OO",0.12,IF(N429="HST",0.07,IF(N429="HLT",0.07)))))))))</f>
        <v>0</v>
      </c>
      <c r="M429" s="33" t="str">
        <f aca="false">IF(ISBLANK(N429),"",IF(N429="HST",J429+K429*((I429+H429)/2),IF(N429="HLT",J429+K429*((I429+H429)/2),J429+K429*LN((I429+H429)/2))))</f>
        <v/>
      </c>
      <c r="N429" s="31"/>
      <c r="O429" s="31"/>
      <c r="P429" s="34" t="n">
        <f aca="false">IF($H$3="US",IF(LEFT(N429,1)="S",IF(O429&lt;=4000,1,IF(O429&gt;4000,0.79+(6*O429/100000))),IF(LEFT(N429,1)="L",IF(O429&lt;=200,1,IF(O429&gt;200,1.005+(4.5526*O429/100000))),IF(LEFT(N429,1)="H",1))),IF($H$3="SI",IF(LEFT(N429,1)="S",IF(O429&lt;=1219.51,1,IF(O429&gt;1219.51,0.79+(6*(O429*3.28)/100000))),IF(LEFT(N429,1)="L",IF(O429&lt;=60.98,1,IF(O429&gt;60.98,1.005+(4.5526*(O429*3.28)/100000))),IF(LEFT(N429,1)="H",1)))))</f>
        <v>0</v>
      </c>
      <c r="Q429" s="35"/>
      <c r="R429" s="36" t="str">
        <f aca="false">IF(AF429&lt;0,0,IF($AD429=0,"Review",IF($H$3="US",(($H429-$I429-0.066667*($G429))/($G429*$M429)-($L429*$Q429))*$P429,(($H429-$I429-0.066667*($G429))/($G429*$M429)-($L429/8.696*$Q429))*$P429*37)))</f>
        <v>Review</v>
      </c>
      <c r="S429" s="37" t="str">
        <f aca="false">IF(R429="Review","",IF(R429=0,"",(SQRT(SUMSQ((5),(100*1.4/(H429-I429)),(100*IF($E$3="US",0.1,0.1*37)/R429)))/100)*R429))</f>
        <v/>
      </c>
      <c r="T429" s="38" t="str">
        <f aca="false">IF(R429="Review","",IF(R429=0,"",S429/R429))</f>
        <v/>
      </c>
      <c r="U429" s="39" t="n">
        <v>0.1814</v>
      </c>
      <c r="V429" s="40" t="n">
        <v>0.00096</v>
      </c>
      <c r="W429" s="41" t="e">
        <f aca="false">U429*G429</f>
        <v>#VALUE!</v>
      </c>
      <c r="X429" s="41" t="e">
        <f aca="false">EXP(-W429)</f>
        <v>#VALUE!</v>
      </c>
      <c r="Y429" s="41" t="e">
        <f aca="false">1-X429</f>
        <v>#VALUE!</v>
      </c>
      <c r="Z429" s="41" t="e">
        <f aca="false">1-(Y429/W429)</f>
        <v>#VALUE!</v>
      </c>
      <c r="AA429" s="41" t="e">
        <f aca="false">(R429*U429*V429)/Z429</f>
        <v>#VALUE!</v>
      </c>
      <c r="AB429" s="40" t="n">
        <v>0.01887</v>
      </c>
      <c r="AC429" s="42" t="s">
        <v>50</v>
      </c>
      <c r="AD429" s="43" t="b">
        <f aca="false">AND(NOT(ISBLANK(D429)),NOT(ISBLANK(F429)),NOT(ISBLANK(H429)),NOT(ISBLANK(I429)),NOT(ISBLANK(O429)),NOT(ISBLANK(Q429)),Q429&gt;=0,O429&gt;=0,H429&gt;=0,I429&gt;=0,G429&gt;0)</f>
        <v>0</v>
      </c>
      <c r="AE429" s="42" t="s">
        <v>51</v>
      </c>
      <c r="AF429" s="44" t="str">
        <f aca="false">IF($AD429=0,"Review",IF($H$3="US",(($H429-$I429-0.066667*($G429))/($G429*$M429)-($L429*$Q429))*$P429,(($H429-$I429-0.066667*($G429))/($G429*$M429)-($L429/8.696*$Q429))*$P429*37))</f>
        <v>Review</v>
      </c>
      <c r="AG429" s="45" t="str">
        <f aca="false">IF($AD429=0,"Review",IF($H$3="US",AA429/AB429*0.105*37,AA429/AB429))</f>
        <v>Review</v>
      </c>
      <c r="AH429" s="46" t="str">
        <f aca="false">IF($AD429=0,"",IF($H$3="US",AG429/60/60,AG429/24/60/60))</f>
        <v/>
      </c>
      <c r="AI429" s="47" t="str">
        <f aca="false">IF($AD429=0,"",IF($H$3="US",AA429/AB429*37/24/60/60,AA429/AB429/24/60/60))</f>
        <v/>
      </c>
      <c r="AJ429" s="48" t="str">
        <f aca="false">IF(AD429=0,"",IF(AF429=0,"",S429/R429))</f>
        <v/>
      </c>
      <c r="AK429" s="49" t="str">
        <f aca="false">IF(AD429=1,5%,"")</f>
        <v/>
      </c>
      <c r="AL429" s="49" t="str">
        <f aca="false">IF(AD429=1,(100*1.4)/(H429-I429)/100,"")</f>
        <v/>
      </c>
      <c r="AM429" s="49" t="str">
        <f aca="false">IF(AD429=1,IF(G429&gt;0,IF($H$3="US",0.1/AF429,(0.1*37)/AF429),0.1),"")</f>
        <v/>
      </c>
      <c r="AN429" s="49" t="str">
        <f aca="false">IF(AD429=1,SQRT(AK429*AK429+AL429*AL429+AM429*AM429),"")</f>
        <v/>
      </c>
      <c r="AO429" s="55"/>
    </row>
    <row r="430" customFormat="false" ht="19.35" hidden="false" customHeight="false" outlineLevel="0" collapsed="false">
      <c r="A430" s="26"/>
      <c r="B430" s="26"/>
      <c r="C430" s="27"/>
      <c r="D430" s="28"/>
      <c r="E430" s="27"/>
      <c r="F430" s="28"/>
      <c r="G430" s="29" t="str">
        <f aca="false">IF(OR(ISBLANK(C430),ISBLANK(D430),ISBLANK(E430),ISBLANK(F430)),"",(E430+F430)-(C430+D430))</f>
        <v/>
      </c>
      <c r="H430" s="30"/>
      <c r="I430" s="31"/>
      <c r="J430" s="32" t="n">
        <f aca="false">IF(N430="SST",0.314473,IF(N430="SLT",0.031243,IF(N430="LST",0.124228,IF(N430="LLT",0.010189,IF(N430="LST-OO",0.074671,IF(N430="LLT-OO",0.011965,IF(N430="LMT-OO",0.013497,IF(N430="HST",7.2954,IF(N430="HLT",0.60795)))))))))</f>
        <v>0</v>
      </c>
      <c r="K430" s="32" t="n">
        <f aca="false">IF(N430="SST",0.260619,IF(N430="SLT",0.02188,IF(N430="LST",0.040676,IF(N430="LLT",0.003372,IF(N430="LST-OO",0.037557,IF(N430="LLT-OO",0.002079,IF(N430="LMT-OO",0.012499,IF(N430="HST",0.004293,IF(N430="HLT",0.0003578)))))))))</f>
        <v>0</v>
      </c>
      <c r="L430" s="29" t="n">
        <f aca="false">IF(N430="SST",0.087,IF(N430="SLT",0.087,IF(N430="LST",0.12,IF(N430="LLT",0.12,IF(N430="LST-OO",0.12,IF(N430="LLT-OO",0.12,IF(N430="LMT-OO",0.12,IF(N430="HST",0.07,IF(N430="HLT",0.07)))))))))</f>
        <v>0</v>
      </c>
      <c r="M430" s="33" t="str">
        <f aca="false">IF(ISBLANK(N430),"",IF(N430="HST",J430+K430*((I430+H430)/2),IF(N430="HLT",J430+K430*((I430+H430)/2),J430+K430*LN((I430+H430)/2))))</f>
        <v/>
      </c>
      <c r="N430" s="31"/>
      <c r="O430" s="31"/>
      <c r="P430" s="34" t="n">
        <f aca="false">IF($H$3="US",IF(LEFT(N430,1)="S",IF(O430&lt;=4000,1,IF(O430&gt;4000,0.79+(6*O430/100000))),IF(LEFT(N430,1)="L",IF(O430&lt;=200,1,IF(O430&gt;200,1.005+(4.5526*O430/100000))),IF(LEFT(N430,1)="H",1))),IF($H$3="SI",IF(LEFT(N430,1)="S",IF(O430&lt;=1219.51,1,IF(O430&gt;1219.51,0.79+(6*(O430*3.28)/100000))),IF(LEFT(N430,1)="L",IF(O430&lt;=60.98,1,IF(O430&gt;60.98,1.005+(4.5526*(O430*3.28)/100000))),IF(LEFT(N430,1)="H",1)))))</f>
        <v>0</v>
      </c>
      <c r="Q430" s="35"/>
      <c r="R430" s="36" t="str">
        <f aca="false">IF(AF430&lt;0,0,IF($AD430=0,"Review",IF($H$3="US",(($H430-$I430-0.066667*($G430))/($G430*$M430)-($L430*$Q430))*$P430,(($H430-$I430-0.066667*($G430))/($G430*$M430)-($L430/8.696*$Q430))*$P430*37)))</f>
        <v>Review</v>
      </c>
      <c r="S430" s="37" t="str">
        <f aca="false">IF(R430="Review","",IF(R430=0,"",(SQRT(SUMSQ((5),(100*1.4/(H430-I430)),(100*IF($E$3="US",0.1,0.1*37)/R430)))/100)*R430))</f>
        <v/>
      </c>
      <c r="T430" s="38" t="str">
        <f aca="false">IF(R430="Review","",IF(R430=0,"",S430/R430))</f>
        <v/>
      </c>
      <c r="U430" s="39" t="n">
        <v>0.1814</v>
      </c>
      <c r="V430" s="40" t="n">
        <v>0.00096</v>
      </c>
      <c r="W430" s="41" t="e">
        <f aca="false">U430*G430</f>
        <v>#VALUE!</v>
      </c>
      <c r="X430" s="41" t="e">
        <f aca="false">EXP(-W430)</f>
        <v>#VALUE!</v>
      </c>
      <c r="Y430" s="41" t="e">
        <f aca="false">1-X430</f>
        <v>#VALUE!</v>
      </c>
      <c r="Z430" s="41" t="e">
        <f aca="false">1-(Y430/W430)</f>
        <v>#VALUE!</v>
      </c>
      <c r="AA430" s="41" t="e">
        <f aca="false">(R430*U430*V430)/Z430</f>
        <v>#VALUE!</v>
      </c>
      <c r="AB430" s="40" t="n">
        <v>0.01887</v>
      </c>
      <c r="AC430" s="42" t="s">
        <v>50</v>
      </c>
      <c r="AD430" s="43" t="b">
        <f aca="false">AND(NOT(ISBLANK(D430)),NOT(ISBLANK(F430)),NOT(ISBLANK(H430)),NOT(ISBLANK(I430)),NOT(ISBLANK(O430)),NOT(ISBLANK(Q430)),Q430&gt;=0,O430&gt;=0,H430&gt;=0,I430&gt;=0,G430&gt;0)</f>
        <v>0</v>
      </c>
      <c r="AE430" s="42" t="s">
        <v>51</v>
      </c>
      <c r="AF430" s="44" t="str">
        <f aca="false">IF($AD430=0,"Review",IF($H$3="US",(($H430-$I430-0.066667*($G430))/($G430*$M430)-($L430*$Q430))*$P430,(($H430-$I430-0.066667*($G430))/($G430*$M430)-($L430/8.696*$Q430))*$P430*37))</f>
        <v>Review</v>
      </c>
      <c r="AG430" s="45" t="str">
        <f aca="false">IF($AD430=0,"Review",IF($H$3="US",AA430/AB430*0.105*37,AA430/AB430))</f>
        <v>Review</v>
      </c>
      <c r="AH430" s="46" t="str">
        <f aca="false">IF($AD430=0,"",IF($H$3="US",AG430/60/60,AG430/24/60/60))</f>
        <v/>
      </c>
      <c r="AI430" s="47" t="str">
        <f aca="false">IF($AD430=0,"",IF($H$3="US",AA430/AB430*37/24/60/60,AA430/AB430/24/60/60))</f>
        <v/>
      </c>
      <c r="AJ430" s="48" t="str">
        <f aca="false">IF(AD430=0,"",IF(AF430=0,"",S430/R430))</f>
        <v/>
      </c>
      <c r="AK430" s="49" t="str">
        <f aca="false">IF(AD430=1,5%,"")</f>
        <v/>
      </c>
      <c r="AL430" s="49" t="str">
        <f aca="false">IF(AD430=1,(100*1.4)/(H430-I430)/100,"")</f>
        <v/>
      </c>
      <c r="AM430" s="49" t="str">
        <f aca="false">IF(AD430=1,IF(G430&gt;0,IF($H$3="US",0.1/AF430,(0.1*37)/AF430),0.1),"")</f>
        <v/>
      </c>
      <c r="AN430" s="49" t="str">
        <f aca="false">IF(AD430=1,SQRT(AK430*AK430+AL430*AL430+AM430*AM430),"")</f>
        <v/>
      </c>
      <c r="AO430" s="55"/>
    </row>
    <row r="431" customFormat="false" ht="19.35" hidden="false" customHeight="false" outlineLevel="0" collapsed="false">
      <c r="A431" s="26"/>
      <c r="B431" s="26"/>
      <c r="C431" s="27"/>
      <c r="D431" s="28"/>
      <c r="E431" s="27"/>
      <c r="F431" s="28"/>
      <c r="G431" s="29" t="str">
        <f aca="false">IF(OR(ISBLANK(C431),ISBLANK(D431),ISBLANK(E431),ISBLANK(F431)),"",(E431+F431)-(C431+D431))</f>
        <v/>
      </c>
      <c r="H431" s="30"/>
      <c r="I431" s="31"/>
      <c r="J431" s="32" t="n">
        <f aca="false">IF(N431="SST",0.314473,IF(N431="SLT",0.031243,IF(N431="LST",0.124228,IF(N431="LLT",0.010189,IF(N431="LST-OO",0.074671,IF(N431="LLT-OO",0.011965,IF(N431="LMT-OO",0.013497,IF(N431="HST",7.2954,IF(N431="HLT",0.60795)))))))))</f>
        <v>0</v>
      </c>
      <c r="K431" s="32" t="n">
        <f aca="false">IF(N431="SST",0.260619,IF(N431="SLT",0.02188,IF(N431="LST",0.040676,IF(N431="LLT",0.003372,IF(N431="LST-OO",0.037557,IF(N431="LLT-OO",0.002079,IF(N431="LMT-OO",0.012499,IF(N431="HST",0.004293,IF(N431="HLT",0.0003578)))))))))</f>
        <v>0</v>
      </c>
      <c r="L431" s="29" t="n">
        <f aca="false">IF(N431="SST",0.087,IF(N431="SLT",0.087,IF(N431="LST",0.12,IF(N431="LLT",0.12,IF(N431="LST-OO",0.12,IF(N431="LLT-OO",0.12,IF(N431="LMT-OO",0.12,IF(N431="HST",0.07,IF(N431="HLT",0.07)))))))))</f>
        <v>0</v>
      </c>
      <c r="M431" s="33" t="str">
        <f aca="false">IF(ISBLANK(N431),"",IF(N431="HST",J431+K431*((I431+H431)/2),IF(N431="HLT",J431+K431*((I431+H431)/2),J431+K431*LN((I431+H431)/2))))</f>
        <v/>
      </c>
      <c r="N431" s="31"/>
      <c r="O431" s="31"/>
      <c r="P431" s="34" t="n">
        <f aca="false">IF($H$3="US",IF(LEFT(N431,1)="S",IF(O431&lt;=4000,1,IF(O431&gt;4000,0.79+(6*O431/100000))),IF(LEFT(N431,1)="L",IF(O431&lt;=200,1,IF(O431&gt;200,1.005+(4.5526*O431/100000))),IF(LEFT(N431,1)="H",1))),IF($H$3="SI",IF(LEFT(N431,1)="S",IF(O431&lt;=1219.51,1,IF(O431&gt;1219.51,0.79+(6*(O431*3.28)/100000))),IF(LEFT(N431,1)="L",IF(O431&lt;=60.98,1,IF(O431&gt;60.98,1.005+(4.5526*(O431*3.28)/100000))),IF(LEFT(N431,1)="H",1)))))</f>
        <v>0</v>
      </c>
      <c r="Q431" s="35"/>
      <c r="R431" s="36" t="str">
        <f aca="false">IF(AF431&lt;0,0,IF($AD431=0,"Review",IF($H$3="US",(($H431-$I431-0.066667*($G431))/($G431*$M431)-($L431*$Q431))*$P431,(($H431-$I431-0.066667*($G431))/($G431*$M431)-($L431/8.696*$Q431))*$P431*37)))</f>
        <v>Review</v>
      </c>
      <c r="S431" s="37" t="str">
        <f aca="false">IF(R431="Review","",IF(R431=0,"",(SQRT(SUMSQ((5),(100*1.4/(H431-I431)),(100*IF($E$3="US",0.1,0.1*37)/R431)))/100)*R431))</f>
        <v/>
      </c>
      <c r="T431" s="38" t="str">
        <f aca="false">IF(R431="Review","",IF(R431=0,"",S431/R431))</f>
        <v/>
      </c>
      <c r="U431" s="39" t="n">
        <v>0.1814</v>
      </c>
      <c r="V431" s="40" t="n">
        <v>0.00096</v>
      </c>
      <c r="W431" s="41" t="e">
        <f aca="false">U431*G431</f>
        <v>#VALUE!</v>
      </c>
      <c r="X431" s="41" t="e">
        <f aca="false">EXP(-W431)</f>
        <v>#VALUE!</v>
      </c>
      <c r="Y431" s="41" t="e">
        <f aca="false">1-X431</f>
        <v>#VALUE!</v>
      </c>
      <c r="Z431" s="41" t="e">
        <f aca="false">1-(Y431/W431)</f>
        <v>#VALUE!</v>
      </c>
      <c r="AA431" s="41" t="e">
        <f aca="false">(R431*U431*V431)/Z431</f>
        <v>#VALUE!</v>
      </c>
      <c r="AB431" s="40" t="n">
        <v>0.01887</v>
      </c>
      <c r="AC431" s="42" t="s">
        <v>50</v>
      </c>
      <c r="AD431" s="43" t="b">
        <f aca="false">AND(NOT(ISBLANK(D431)),NOT(ISBLANK(F431)),NOT(ISBLANK(H431)),NOT(ISBLANK(I431)),NOT(ISBLANK(O431)),NOT(ISBLANK(Q431)),Q431&gt;=0,O431&gt;=0,H431&gt;=0,I431&gt;=0,G431&gt;0)</f>
        <v>0</v>
      </c>
      <c r="AE431" s="42" t="s">
        <v>51</v>
      </c>
      <c r="AF431" s="44" t="str">
        <f aca="false">IF($AD431=0,"Review",IF($H$3="US",(($H431-$I431-0.066667*($G431))/($G431*$M431)-($L431*$Q431))*$P431,(($H431-$I431-0.066667*($G431))/($G431*$M431)-($L431/8.696*$Q431))*$P431*37))</f>
        <v>Review</v>
      </c>
      <c r="AG431" s="45" t="str">
        <f aca="false">IF($AD431=0,"Review",IF($H$3="US",AA431/AB431*0.105*37,AA431/AB431))</f>
        <v>Review</v>
      </c>
      <c r="AH431" s="46" t="str">
        <f aca="false">IF($AD431=0,"",IF($H$3="US",AG431/60/60,AG431/24/60/60))</f>
        <v/>
      </c>
      <c r="AI431" s="47" t="str">
        <f aca="false">IF($AD431=0,"",IF($H$3="US",AA431/AB431*37/24/60/60,AA431/AB431/24/60/60))</f>
        <v/>
      </c>
      <c r="AJ431" s="48" t="str">
        <f aca="false">IF(AD431=0,"",IF(AF431=0,"",S431/R431))</f>
        <v/>
      </c>
      <c r="AK431" s="49" t="str">
        <f aca="false">IF(AD431=1,5%,"")</f>
        <v/>
      </c>
      <c r="AL431" s="49" t="str">
        <f aca="false">IF(AD431=1,(100*1.4)/(H431-I431)/100,"")</f>
        <v/>
      </c>
      <c r="AM431" s="49" t="str">
        <f aca="false">IF(AD431=1,IF(G431&gt;0,IF($H$3="US",0.1/AF431,(0.1*37)/AF431),0.1),"")</f>
        <v/>
      </c>
      <c r="AN431" s="49" t="str">
        <f aca="false">IF(AD431=1,SQRT(AK431*AK431+AL431*AL431+AM431*AM431),"")</f>
        <v/>
      </c>
      <c r="AO431" s="55"/>
    </row>
    <row r="432" customFormat="false" ht="19.35" hidden="false" customHeight="false" outlineLevel="0" collapsed="false">
      <c r="A432" s="26"/>
      <c r="B432" s="26"/>
      <c r="C432" s="27"/>
      <c r="D432" s="28"/>
      <c r="E432" s="27"/>
      <c r="F432" s="28"/>
      <c r="G432" s="29" t="str">
        <f aca="false">IF(OR(ISBLANK(C432),ISBLANK(D432),ISBLANK(E432),ISBLANK(F432)),"",(E432+F432)-(C432+D432))</f>
        <v/>
      </c>
      <c r="H432" s="30"/>
      <c r="I432" s="31"/>
      <c r="J432" s="32" t="n">
        <f aca="false">IF(N432="SST",0.314473,IF(N432="SLT",0.031243,IF(N432="LST",0.124228,IF(N432="LLT",0.010189,IF(N432="LST-OO",0.074671,IF(N432="LLT-OO",0.011965,IF(N432="LMT-OO",0.013497,IF(N432="HST",7.2954,IF(N432="HLT",0.60795)))))))))</f>
        <v>0</v>
      </c>
      <c r="K432" s="32" t="n">
        <f aca="false">IF(N432="SST",0.260619,IF(N432="SLT",0.02188,IF(N432="LST",0.040676,IF(N432="LLT",0.003372,IF(N432="LST-OO",0.037557,IF(N432="LLT-OO",0.002079,IF(N432="LMT-OO",0.012499,IF(N432="HST",0.004293,IF(N432="HLT",0.0003578)))))))))</f>
        <v>0</v>
      </c>
      <c r="L432" s="29" t="n">
        <f aca="false">IF(N432="SST",0.087,IF(N432="SLT",0.087,IF(N432="LST",0.12,IF(N432="LLT",0.12,IF(N432="LST-OO",0.12,IF(N432="LLT-OO",0.12,IF(N432="LMT-OO",0.12,IF(N432="HST",0.07,IF(N432="HLT",0.07)))))))))</f>
        <v>0</v>
      </c>
      <c r="M432" s="33" t="str">
        <f aca="false">IF(ISBLANK(N432),"",IF(N432="HST",J432+K432*((I432+H432)/2),IF(N432="HLT",J432+K432*((I432+H432)/2),J432+K432*LN((I432+H432)/2))))</f>
        <v/>
      </c>
      <c r="N432" s="31"/>
      <c r="O432" s="31"/>
      <c r="P432" s="34" t="n">
        <f aca="false">IF($H$3="US",IF(LEFT(N432,1)="S",IF(O432&lt;=4000,1,IF(O432&gt;4000,0.79+(6*O432/100000))),IF(LEFT(N432,1)="L",IF(O432&lt;=200,1,IF(O432&gt;200,1.005+(4.5526*O432/100000))),IF(LEFT(N432,1)="H",1))),IF($H$3="SI",IF(LEFT(N432,1)="S",IF(O432&lt;=1219.51,1,IF(O432&gt;1219.51,0.79+(6*(O432*3.28)/100000))),IF(LEFT(N432,1)="L",IF(O432&lt;=60.98,1,IF(O432&gt;60.98,1.005+(4.5526*(O432*3.28)/100000))),IF(LEFT(N432,1)="H",1)))))</f>
        <v>0</v>
      </c>
      <c r="Q432" s="35"/>
      <c r="R432" s="36" t="str">
        <f aca="false">IF(AF432&lt;0,0,IF($AD432=0,"Review",IF($H$3="US",(($H432-$I432-0.066667*($G432))/($G432*$M432)-($L432*$Q432))*$P432,(($H432-$I432-0.066667*($G432))/($G432*$M432)-($L432/8.696*$Q432))*$P432*37)))</f>
        <v>Review</v>
      </c>
      <c r="S432" s="37" t="str">
        <f aca="false">IF(R432="Review","",IF(R432=0,"",(SQRT(SUMSQ((5),(100*1.4/(H432-I432)),(100*IF($E$3="US",0.1,0.1*37)/R432)))/100)*R432))</f>
        <v/>
      </c>
      <c r="T432" s="38" t="str">
        <f aca="false">IF(R432="Review","",IF(R432=0,"",S432/R432))</f>
        <v/>
      </c>
      <c r="U432" s="39" t="n">
        <v>0.1814</v>
      </c>
      <c r="V432" s="40" t="n">
        <v>0.00096</v>
      </c>
      <c r="W432" s="41" t="e">
        <f aca="false">U432*G432</f>
        <v>#VALUE!</v>
      </c>
      <c r="X432" s="41" t="e">
        <f aca="false">EXP(-W432)</f>
        <v>#VALUE!</v>
      </c>
      <c r="Y432" s="41" t="e">
        <f aca="false">1-X432</f>
        <v>#VALUE!</v>
      </c>
      <c r="Z432" s="41" t="e">
        <f aca="false">1-(Y432/W432)</f>
        <v>#VALUE!</v>
      </c>
      <c r="AA432" s="41" t="e">
        <f aca="false">(R432*U432*V432)/Z432</f>
        <v>#VALUE!</v>
      </c>
      <c r="AB432" s="40" t="n">
        <v>0.01887</v>
      </c>
      <c r="AC432" s="42" t="s">
        <v>50</v>
      </c>
      <c r="AD432" s="43" t="b">
        <f aca="false">AND(NOT(ISBLANK(D432)),NOT(ISBLANK(F432)),NOT(ISBLANK(H432)),NOT(ISBLANK(I432)),NOT(ISBLANK(O432)),NOT(ISBLANK(Q432)),Q432&gt;=0,O432&gt;=0,H432&gt;=0,I432&gt;=0,G432&gt;0)</f>
        <v>0</v>
      </c>
      <c r="AE432" s="42" t="s">
        <v>51</v>
      </c>
      <c r="AF432" s="44" t="str">
        <f aca="false">IF($AD432=0,"Review",IF($H$3="US",(($H432-$I432-0.066667*($G432))/($G432*$M432)-($L432*$Q432))*$P432,(($H432-$I432-0.066667*($G432))/($G432*$M432)-($L432/8.696*$Q432))*$P432*37))</f>
        <v>Review</v>
      </c>
      <c r="AG432" s="45" t="str">
        <f aca="false">IF($AD432=0,"Review",IF($H$3="US",AA432/AB432*0.105*37,AA432/AB432))</f>
        <v>Review</v>
      </c>
      <c r="AH432" s="46" t="str">
        <f aca="false">IF($AD432=0,"",IF($H$3="US",AG432/60/60,AG432/24/60/60))</f>
        <v/>
      </c>
      <c r="AI432" s="47" t="str">
        <f aca="false">IF($AD432=0,"",IF($H$3="US",AA432/AB432*37/24/60/60,AA432/AB432/24/60/60))</f>
        <v/>
      </c>
      <c r="AJ432" s="48" t="str">
        <f aca="false">IF(AD432=0,"",IF(AF432=0,"",S432/R432))</f>
        <v/>
      </c>
      <c r="AK432" s="49" t="str">
        <f aca="false">IF(AD432=1,5%,"")</f>
        <v/>
      </c>
      <c r="AL432" s="49" t="str">
        <f aca="false">IF(AD432=1,(100*1.4)/(H432-I432)/100,"")</f>
        <v/>
      </c>
      <c r="AM432" s="49" t="str">
        <f aca="false">IF(AD432=1,IF(G432&gt;0,IF($H$3="US",0.1/AF432,(0.1*37)/AF432),0.1),"")</f>
        <v/>
      </c>
      <c r="AN432" s="49" t="str">
        <f aca="false">IF(AD432=1,SQRT(AK432*AK432+AL432*AL432+AM432*AM432),"")</f>
        <v/>
      </c>
      <c r="AO432" s="55"/>
    </row>
    <row r="433" customFormat="false" ht="19.35" hidden="false" customHeight="false" outlineLevel="0" collapsed="false">
      <c r="A433" s="26"/>
      <c r="B433" s="26"/>
      <c r="C433" s="27"/>
      <c r="D433" s="28"/>
      <c r="E433" s="27"/>
      <c r="F433" s="28"/>
      <c r="G433" s="29" t="str">
        <f aca="false">IF(OR(ISBLANK(C433),ISBLANK(D433),ISBLANK(E433),ISBLANK(F433)),"",(E433+F433)-(C433+D433))</f>
        <v/>
      </c>
      <c r="H433" s="30"/>
      <c r="I433" s="31"/>
      <c r="J433" s="32" t="n">
        <f aca="false">IF(N433="SST",0.314473,IF(N433="SLT",0.031243,IF(N433="LST",0.124228,IF(N433="LLT",0.010189,IF(N433="LST-OO",0.074671,IF(N433="LLT-OO",0.011965,IF(N433="LMT-OO",0.013497,IF(N433="HST",7.2954,IF(N433="HLT",0.60795)))))))))</f>
        <v>0</v>
      </c>
      <c r="K433" s="32" t="n">
        <f aca="false">IF(N433="SST",0.260619,IF(N433="SLT",0.02188,IF(N433="LST",0.040676,IF(N433="LLT",0.003372,IF(N433="LST-OO",0.037557,IF(N433="LLT-OO",0.002079,IF(N433="LMT-OO",0.012499,IF(N433="HST",0.004293,IF(N433="HLT",0.0003578)))))))))</f>
        <v>0</v>
      </c>
      <c r="L433" s="29" t="n">
        <f aca="false">IF(N433="SST",0.087,IF(N433="SLT",0.087,IF(N433="LST",0.12,IF(N433="LLT",0.12,IF(N433="LST-OO",0.12,IF(N433="LLT-OO",0.12,IF(N433="LMT-OO",0.12,IF(N433="HST",0.07,IF(N433="HLT",0.07)))))))))</f>
        <v>0</v>
      </c>
      <c r="M433" s="33" t="str">
        <f aca="false">IF(ISBLANK(N433),"",IF(N433="HST",J433+K433*((I433+H433)/2),IF(N433="HLT",J433+K433*((I433+H433)/2),J433+K433*LN((I433+H433)/2))))</f>
        <v/>
      </c>
      <c r="N433" s="31"/>
      <c r="O433" s="31"/>
      <c r="P433" s="34" t="n">
        <f aca="false">IF($H$3="US",IF(LEFT(N433,1)="S",IF(O433&lt;=4000,1,IF(O433&gt;4000,0.79+(6*O433/100000))),IF(LEFT(N433,1)="L",IF(O433&lt;=200,1,IF(O433&gt;200,1.005+(4.5526*O433/100000))),IF(LEFT(N433,1)="H",1))),IF($H$3="SI",IF(LEFT(N433,1)="S",IF(O433&lt;=1219.51,1,IF(O433&gt;1219.51,0.79+(6*(O433*3.28)/100000))),IF(LEFT(N433,1)="L",IF(O433&lt;=60.98,1,IF(O433&gt;60.98,1.005+(4.5526*(O433*3.28)/100000))),IF(LEFT(N433,1)="H",1)))))</f>
        <v>0</v>
      </c>
      <c r="Q433" s="35"/>
      <c r="R433" s="36" t="str">
        <f aca="false">IF(AF433&lt;0,0,IF($AD433=0,"Review",IF($H$3="US",(($H433-$I433-0.066667*($G433))/($G433*$M433)-($L433*$Q433))*$P433,(($H433-$I433-0.066667*($G433))/($G433*$M433)-($L433/8.696*$Q433))*$P433*37)))</f>
        <v>Review</v>
      </c>
      <c r="S433" s="37" t="str">
        <f aca="false">IF(R433="Review","",IF(R433=0,"",(SQRT(SUMSQ((5),(100*1.4/(H433-I433)),(100*IF($E$3="US",0.1,0.1*37)/R433)))/100)*R433))</f>
        <v/>
      </c>
      <c r="T433" s="38" t="str">
        <f aca="false">IF(R433="Review","",IF(R433=0,"",S433/R433))</f>
        <v/>
      </c>
      <c r="U433" s="39" t="n">
        <v>0.1814</v>
      </c>
      <c r="V433" s="40" t="n">
        <v>0.00096</v>
      </c>
      <c r="W433" s="41" t="e">
        <f aca="false">U433*G433</f>
        <v>#VALUE!</v>
      </c>
      <c r="X433" s="41" t="e">
        <f aca="false">EXP(-W433)</f>
        <v>#VALUE!</v>
      </c>
      <c r="Y433" s="41" t="e">
        <f aca="false">1-X433</f>
        <v>#VALUE!</v>
      </c>
      <c r="Z433" s="41" t="e">
        <f aca="false">1-(Y433/W433)</f>
        <v>#VALUE!</v>
      </c>
      <c r="AA433" s="41" t="e">
        <f aca="false">(R433*U433*V433)/Z433</f>
        <v>#VALUE!</v>
      </c>
      <c r="AB433" s="40" t="n">
        <v>0.01887</v>
      </c>
      <c r="AC433" s="42" t="s">
        <v>50</v>
      </c>
      <c r="AD433" s="43" t="b">
        <f aca="false">AND(NOT(ISBLANK(D433)),NOT(ISBLANK(F433)),NOT(ISBLANK(H433)),NOT(ISBLANK(I433)),NOT(ISBLANK(O433)),NOT(ISBLANK(Q433)),Q433&gt;=0,O433&gt;=0,H433&gt;=0,I433&gt;=0,G433&gt;0)</f>
        <v>0</v>
      </c>
      <c r="AE433" s="42" t="s">
        <v>51</v>
      </c>
      <c r="AF433" s="44" t="str">
        <f aca="false">IF($AD433=0,"Review",IF($H$3="US",(($H433-$I433-0.066667*($G433))/($G433*$M433)-($L433*$Q433))*$P433,(($H433-$I433-0.066667*($G433))/($G433*$M433)-($L433/8.696*$Q433))*$P433*37))</f>
        <v>Review</v>
      </c>
      <c r="AG433" s="45" t="str">
        <f aca="false">IF($AD433=0,"Review",IF($H$3="US",AA433/AB433*0.105*37,AA433/AB433))</f>
        <v>Review</v>
      </c>
      <c r="AH433" s="46" t="str">
        <f aca="false">IF($AD433=0,"",IF($H$3="US",AG433/60/60,AG433/24/60/60))</f>
        <v/>
      </c>
      <c r="AI433" s="47" t="str">
        <f aca="false">IF($AD433=0,"",IF($H$3="US",AA433/AB433*37/24/60/60,AA433/AB433/24/60/60))</f>
        <v/>
      </c>
      <c r="AJ433" s="48" t="str">
        <f aca="false">IF(AD433=0,"",IF(AF433=0,"",S433/R433))</f>
        <v/>
      </c>
      <c r="AK433" s="49" t="str">
        <f aca="false">IF(AD433=1,5%,"")</f>
        <v/>
      </c>
      <c r="AL433" s="49" t="str">
        <f aca="false">IF(AD433=1,(100*1.4)/(H433-I433)/100,"")</f>
        <v/>
      </c>
      <c r="AM433" s="49" t="str">
        <f aca="false">IF(AD433=1,IF(G433&gt;0,IF($H$3="US",0.1/AF433,(0.1*37)/AF433),0.1),"")</f>
        <v/>
      </c>
      <c r="AN433" s="49" t="str">
        <f aca="false">IF(AD433=1,SQRT(AK433*AK433+AL433*AL433+AM433*AM433),"")</f>
        <v/>
      </c>
      <c r="AO433" s="55"/>
    </row>
    <row r="434" customFormat="false" ht="19.35" hidden="false" customHeight="false" outlineLevel="0" collapsed="false">
      <c r="A434" s="26"/>
      <c r="B434" s="26"/>
      <c r="C434" s="27"/>
      <c r="D434" s="28"/>
      <c r="E434" s="27"/>
      <c r="F434" s="28"/>
      <c r="G434" s="29" t="str">
        <f aca="false">IF(OR(ISBLANK(C434),ISBLANK(D434),ISBLANK(E434),ISBLANK(F434)),"",(E434+F434)-(C434+D434))</f>
        <v/>
      </c>
      <c r="H434" s="30"/>
      <c r="I434" s="31"/>
      <c r="J434" s="32" t="n">
        <f aca="false">IF(N434="SST",0.314473,IF(N434="SLT",0.031243,IF(N434="LST",0.124228,IF(N434="LLT",0.010189,IF(N434="LST-OO",0.074671,IF(N434="LLT-OO",0.011965,IF(N434="LMT-OO",0.013497,IF(N434="HST",7.2954,IF(N434="HLT",0.60795)))))))))</f>
        <v>0</v>
      </c>
      <c r="K434" s="32" t="n">
        <f aca="false">IF(N434="SST",0.260619,IF(N434="SLT",0.02188,IF(N434="LST",0.040676,IF(N434="LLT",0.003372,IF(N434="LST-OO",0.037557,IF(N434="LLT-OO",0.002079,IF(N434="LMT-OO",0.012499,IF(N434="HST",0.004293,IF(N434="HLT",0.0003578)))))))))</f>
        <v>0</v>
      </c>
      <c r="L434" s="29" t="n">
        <f aca="false">IF(N434="SST",0.087,IF(N434="SLT",0.087,IF(N434="LST",0.12,IF(N434="LLT",0.12,IF(N434="LST-OO",0.12,IF(N434="LLT-OO",0.12,IF(N434="LMT-OO",0.12,IF(N434="HST",0.07,IF(N434="HLT",0.07)))))))))</f>
        <v>0</v>
      </c>
      <c r="M434" s="33" t="str">
        <f aca="false">IF(ISBLANK(N434),"",IF(N434="HST",J434+K434*((I434+H434)/2),IF(N434="HLT",J434+K434*((I434+H434)/2),J434+K434*LN((I434+H434)/2))))</f>
        <v/>
      </c>
      <c r="N434" s="31"/>
      <c r="O434" s="31"/>
      <c r="P434" s="34" t="n">
        <f aca="false">IF($H$3="US",IF(LEFT(N434,1)="S",IF(O434&lt;=4000,1,IF(O434&gt;4000,0.79+(6*O434/100000))),IF(LEFT(N434,1)="L",IF(O434&lt;=200,1,IF(O434&gt;200,1.005+(4.5526*O434/100000))),IF(LEFT(N434,1)="H",1))),IF($H$3="SI",IF(LEFT(N434,1)="S",IF(O434&lt;=1219.51,1,IF(O434&gt;1219.51,0.79+(6*(O434*3.28)/100000))),IF(LEFT(N434,1)="L",IF(O434&lt;=60.98,1,IF(O434&gt;60.98,1.005+(4.5526*(O434*3.28)/100000))),IF(LEFT(N434,1)="H",1)))))</f>
        <v>0</v>
      </c>
      <c r="Q434" s="35"/>
      <c r="R434" s="36" t="str">
        <f aca="false">IF(AF434&lt;0,0,IF($AD434=0,"Review",IF($H$3="US",(($H434-$I434-0.066667*($G434))/($G434*$M434)-($L434*$Q434))*$P434,(($H434-$I434-0.066667*($G434))/($G434*$M434)-($L434/8.696*$Q434))*$P434*37)))</f>
        <v>Review</v>
      </c>
      <c r="S434" s="37" t="str">
        <f aca="false">IF(R434="Review","",IF(R434=0,"",(SQRT(SUMSQ((5),(100*1.4/(H434-I434)),(100*IF($E$3="US",0.1,0.1*37)/R434)))/100)*R434))</f>
        <v/>
      </c>
      <c r="T434" s="38" t="str">
        <f aca="false">IF(R434="Review","",IF(R434=0,"",S434/R434))</f>
        <v/>
      </c>
      <c r="U434" s="39" t="n">
        <v>0.1814</v>
      </c>
      <c r="V434" s="40" t="n">
        <v>0.00096</v>
      </c>
      <c r="W434" s="41" t="e">
        <f aca="false">U434*G434</f>
        <v>#VALUE!</v>
      </c>
      <c r="X434" s="41" t="e">
        <f aca="false">EXP(-W434)</f>
        <v>#VALUE!</v>
      </c>
      <c r="Y434" s="41" t="e">
        <f aca="false">1-X434</f>
        <v>#VALUE!</v>
      </c>
      <c r="Z434" s="41" t="e">
        <f aca="false">1-(Y434/W434)</f>
        <v>#VALUE!</v>
      </c>
      <c r="AA434" s="41" t="e">
        <f aca="false">(R434*U434*V434)/Z434</f>
        <v>#VALUE!</v>
      </c>
      <c r="AB434" s="40" t="n">
        <v>0.01887</v>
      </c>
      <c r="AC434" s="42" t="s">
        <v>50</v>
      </c>
      <c r="AD434" s="43" t="b">
        <f aca="false">AND(NOT(ISBLANK(D434)),NOT(ISBLANK(F434)),NOT(ISBLANK(H434)),NOT(ISBLANK(I434)),NOT(ISBLANK(O434)),NOT(ISBLANK(Q434)),Q434&gt;=0,O434&gt;=0,H434&gt;=0,I434&gt;=0,G434&gt;0)</f>
        <v>0</v>
      </c>
      <c r="AE434" s="42" t="s">
        <v>51</v>
      </c>
      <c r="AF434" s="44" t="str">
        <f aca="false">IF($AD434=0,"Review",IF($H$3="US",(($H434-$I434-0.066667*($G434))/($G434*$M434)-($L434*$Q434))*$P434,(($H434-$I434-0.066667*($G434))/($G434*$M434)-($L434/8.696*$Q434))*$P434*37))</f>
        <v>Review</v>
      </c>
      <c r="AG434" s="45" t="str">
        <f aca="false">IF($AD434=0,"Review",IF($H$3="US",AA434/AB434*0.105*37,AA434/AB434))</f>
        <v>Review</v>
      </c>
      <c r="AH434" s="46" t="str">
        <f aca="false">IF($AD434=0,"",IF($H$3="US",AG434/60/60,AG434/24/60/60))</f>
        <v/>
      </c>
      <c r="AI434" s="47" t="str">
        <f aca="false">IF($AD434=0,"",IF($H$3="US",AA434/AB434*37/24/60/60,AA434/AB434/24/60/60))</f>
        <v/>
      </c>
      <c r="AJ434" s="48" t="str">
        <f aca="false">IF(AD434=0,"",IF(AF434=0,"",S434/R434))</f>
        <v/>
      </c>
      <c r="AK434" s="49" t="str">
        <f aca="false">IF(AD434=1,5%,"")</f>
        <v/>
      </c>
      <c r="AL434" s="49" t="str">
        <f aca="false">IF(AD434=1,(100*1.4)/(H434-I434)/100,"")</f>
        <v/>
      </c>
      <c r="AM434" s="49" t="str">
        <f aca="false">IF(AD434=1,IF(G434&gt;0,IF($H$3="US",0.1/AF434,(0.1*37)/AF434),0.1),"")</f>
        <v/>
      </c>
      <c r="AN434" s="49" t="str">
        <f aca="false">IF(AD434=1,SQRT(AK434*AK434+AL434*AL434+AM434*AM434),"")</f>
        <v/>
      </c>
      <c r="AO434" s="55"/>
    </row>
    <row r="435" customFormat="false" ht="19.35" hidden="false" customHeight="false" outlineLevel="0" collapsed="false">
      <c r="A435" s="26"/>
      <c r="B435" s="26"/>
      <c r="C435" s="27"/>
      <c r="D435" s="28"/>
      <c r="E435" s="27"/>
      <c r="F435" s="28"/>
      <c r="G435" s="29" t="str">
        <f aca="false">IF(OR(ISBLANK(C435),ISBLANK(D435),ISBLANK(E435),ISBLANK(F435)),"",(E435+F435)-(C435+D435))</f>
        <v/>
      </c>
      <c r="H435" s="30"/>
      <c r="I435" s="31"/>
      <c r="J435" s="32" t="n">
        <f aca="false">IF(N435="SST",0.314473,IF(N435="SLT",0.031243,IF(N435="LST",0.124228,IF(N435="LLT",0.010189,IF(N435="LST-OO",0.074671,IF(N435="LLT-OO",0.011965,IF(N435="LMT-OO",0.013497,IF(N435="HST",7.2954,IF(N435="HLT",0.60795)))))))))</f>
        <v>0</v>
      </c>
      <c r="K435" s="32" t="n">
        <f aca="false">IF(N435="SST",0.260619,IF(N435="SLT",0.02188,IF(N435="LST",0.040676,IF(N435="LLT",0.003372,IF(N435="LST-OO",0.037557,IF(N435="LLT-OO",0.002079,IF(N435="LMT-OO",0.012499,IF(N435="HST",0.004293,IF(N435="HLT",0.0003578)))))))))</f>
        <v>0</v>
      </c>
      <c r="L435" s="29" t="n">
        <f aca="false">IF(N435="SST",0.087,IF(N435="SLT",0.087,IF(N435="LST",0.12,IF(N435="LLT",0.12,IF(N435="LST-OO",0.12,IF(N435="LLT-OO",0.12,IF(N435="LMT-OO",0.12,IF(N435="HST",0.07,IF(N435="HLT",0.07)))))))))</f>
        <v>0</v>
      </c>
      <c r="M435" s="33" t="str">
        <f aca="false">IF(ISBLANK(N435),"",IF(N435="HST",J435+K435*((I435+H435)/2),IF(N435="HLT",J435+K435*((I435+H435)/2),J435+K435*LN((I435+H435)/2))))</f>
        <v/>
      </c>
      <c r="N435" s="31"/>
      <c r="O435" s="31"/>
      <c r="P435" s="34" t="n">
        <f aca="false">IF($H$3="US",IF(LEFT(N435,1)="S",IF(O435&lt;=4000,1,IF(O435&gt;4000,0.79+(6*O435/100000))),IF(LEFT(N435,1)="L",IF(O435&lt;=200,1,IF(O435&gt;200,1.005+(4.5526*O435/100000))),IF(LEFT(N435,1)="H",1))),IF($H$3="SI",IF(LEFT(N435,1)="S",IF(O435&lt;=1219.51,1,IF(O435&gt;1219.51,0.79+(6*(O435*3.28)/100000))),IF(LEFT(N435,1)="L",IF(O435&lt;=60.98,1,IF(O435&gt;60.98,1.005+(4.5526*(O435*3.28)/100000))),IF(LEFT(N435,1)="H",1)))))</f>
        <v>0</v>
      </c>
      <c r="Q435" s="35"/>
      <c r="R435" s="36" t="str">
        <f aca="false">IF(AF435&lt;0,0,IF($AD435=0,"Review",IF($H$3="US",(($H435-$I435-0.066667*($G435))/($G435*$M435)-($L435*$Q435))*$P435,(($H435-$I435-0.066667*($G435))/($G435*$M435)-($L435/8.696*$Q435))*$P435*37)))</f>
        <v>Review</v>
      </c>
      <c r="S435" s="37" t="str">
        <f aca="false">IF(R435="Review","",IF(R435=0,"",(SQRT(SUMSQ((5),(100*1.4/(H435-I435)),(100*IF($E$3="US",0.1,0.1*37)/R435)))/100)*R435))</f>
        <v/>
      </c>
      <c r="T435" s="38" t="str">
        <f aca="false">IF(R435="Review","",IF(R435=0,"",S435/R435))</f>
        <v/>
      </c>
      <c r="U435" s="39" t="n">
        <v>0.1814</v>
      </c>
      <c r="V435" s="40" t="n">
        <v>0.00096</v>
      </c>
      <c r="W435" s="41" t="e">
        <f aca="false">U435*G435</f>
        <v>#VALUE!</v>
      </c>
      <c r="X435" s="41" t="e">
        <f aca="false">EXP(-W435)</f>
        <v>#VALUE!</v>
      </c>
      <c r="Y435" s="41" t="e">
        <f aca="false">1-X435</f>
        <v>#VALUE!</v>
      </c>
      <c r="Z435" s="41" t="e">
        <f aca="false">1-(Y435/W435)</f>
        <v>#VALUE!</v>
      </c>
      <c r="AA435" s="41" t="e">
        <f aca="false">(R435*U435*V435)/Z435</f>
        <v>#VALUE!</v>
      </c>
      <c r="AB435" s="40" t="n">
        <v>0.01887</v>
      </c>
      <c r="AC435" s="42" t="s">
        <v>50</v>
      </c>
      <c r="AD435" s="43" t="b">
        <f aca="false">AND(NOT(ISBLANK(D435)),NOT(ISBLANK(F435)),NOT(ISBLANK(H435)),NOT(ISBLANK(I435)),NOT(ISBLANK(O435)),NOT(ISBLANK(Q435)),Q435&gt;=0,O435&gt;=0,H435&gt;=0,I435&gt;=0,G435&gt;0)</f>
        <v>0</v>
      </c>
      <c r="AE435" s="42" t="s">
        <v>51</v>
      </c>
      <c r="AF435" s="44" t="str">
        <f aca="false">IF($AD435=0,"Review",IF($H$3="US",(($H435-$I435-0.066667*($G435))/($G435*$M435)-($L435*$Q435))*$P435,(($H435-$I435-0.066667*($G435))/($G435*$M435)-($L435/8.696*$Q435))*$P435*37))</f>
        <v>Review</v>
      </c>
      <c r="AG435" s="45" t="str">
        <f aca="false">IF($AD435=0,"Review",IF($H$3="US",AA435/AB435*0.105*37,AA435/AB435))</f>
        <v>Review</v>
      </c>
      <c r="AH435" s="46" t="str">
        <f aca="false">IF($AD435=0,"",IF($H$3="US",AG435/60/60,AG435/24/60/60))</f>
        <v/>
      </c>
      <c r="AI435" s="47" t="str">
        <f aca="false">IF($AD435=0,"",IF($H$3="US",AA435/AB435*37/24/60/60,AA435/AB435/24/60/60))</f>
        <v/>
      </c>
      <c r="AJ435" s="48" t="str">
        <f aca="false">IF(AD435=0,"",IF(AF435=0,"",S435/R435))</f>
        <v/>
      </c>
      <c r="AK435" s="49" t="str">
        <f aca="false">IF(AD435=1,5%,"")</f>
        <v/>
      </c>
      <c r="AL435" s="49" t="str">
        <f aca="false">IF(AD435=1,(100*1.4)/(H435-I435)/100,"")</f>
        <v/>
      </c>
      <c r="AM435" s="49" t="str">
        <f aca="false">IF(AD435=1,IF(G435&gt;0,IF($H$3="US",0.1/AF435,(0.1*37)/AF435),0.1),"")</f>
        <v/>
      </c>
      <c r="AN435" s="49" t="str">
        <f aca="false">IF(AD435=1,SQRT(AK435*AK435+AL435*AL435+AM435*AM435),"")</f>
        <v/>
      </c>
      <c r="AO435" s="55"/>
    </row>
    <row r="436" customFormat="false" ht="19.35" hidden="false" customHeight="false" outlineLevel="0" collapsed="false">
      <c r="A436" s="26"/>
      <c r="B436" s="26"/>
      <c r="C436" s="27"/>
      <c r="D436" s="28"/>
      <c r="E436" s="27"/>
      <c r="F436" s="28"/>
      <c r="G436" s="29" t="str">
        <f aca="false">IF(OR(ISBLANK(C436),ISBLANK(D436),ISBLANK(E436),ISBLANK(F436)),"",(E436+F436)-(C436+D436))</f>
        <v/>
      </c>
      <c r="H436" s="30"/>
      <c r="I436" s="31"/>
      <c r="J436" s="32" t="n">
        <f aca="false">IF(N436="SST",0.314473,IF(N436="SLT",0.031243,IF(N436="LST",0.124228,IF(N436="LLT",0.010189,IF(N436="LST-OO",0.074671,IF(N436="LLT-OO",0.011965,IF(N436="LMT-OO",0.013497,IF(N436="HST",7.2954,IF(N436="HLT",0.60795)))))))))</f>
        <v>0</v>
      </c>
      <c r="K436" s="32" t="n">
        <f aca="false">IF(N436="SST",0.260619,IF(N436="SLT",0.02188,IF(N436="LST",0.040676,IF(N436="LLT",0.003372,IF(N436="LST-OO",0.037557,IF(N436="LLT-OO",0.002079,IF(N436="LMT-OO",0.012499,IF(N436="HST",0.004293,IF(N436="HLT",0.0003578)))))))))</f>
        <v>0</v>
      </c>
      <c r="L436" s="29" t="n">
        <f aca="false">IF(N436="SST",0.087,IF(N436="SLT",0.087,IF(N436="LST",0.12,IF(N436="LLT",0.12,IF(N436="LST-OO",0.12,IF(N436="LLT-OO",0.12,IF(N436="LMT-OO",0.12,IF(N436="HST",0.07,IF(N436="HLT",0.07)))))))))</f>
        <v>0</v>
      </c>
      <c r="M436" s="33" t="str">
        <f aca="false">IF(ISBLANK(N436),"",IF(N436="HST",J436+K436*((I436+H436)/2),IF(N436="HLT",J436+K436*((I436+H436)/2),J436+K436*LN((I436+H436)/2))))</f>
        <v/>
      </c>
      <c r="N436" s="31"/>
      <c r="O436" s="31"/>
      <c r="P436" s="34" t="n">
        <f aca="false">IF($H$3="US",IF(LEFT(N436,1)="S",IF(O436&lt;=4000,1,IF(O436&gt;4000,0.79+(6*O436/100000))),IF(LEFT(N436,1)="L",IF(O436&lt;=200,1,IF(O436&gt;200,1.005+(4.5526*O436/100000))),IF(LEFT(N436,1)="H",1))),IF($H$3="SI",IF(LEFT(N436,1)="S",IF(O436&lt;=1219.51,1,IF(O436&gt;1219.51,0.79+(6*(O436*3.28)/100000))),IF(LEFT(N436,1)="L",IF(O436&lt;=60.98,1,IF(O436&gt;60.98,1.005+(4.5526*(O436*3.28)/100000))),IF(LEFT(N436,1)="H",1)))))</f>
        <v>0</v>
      </c>
      <c r="Q436" s="35"/>
      <c r="R436" s="36" t="str">
        <f aca="false">IF(AF436&lt;0,0,IF($AD436=0,"Review",IF($H$3="US",(($H436-$I436-0.066667*($G436))/($G436*$M436)-($L436*$Q436))*$P436,(($H436-$I436-0.066667*($G436))/($G436*$M436)-($L436/8.696*$Q436))*$P436*37)))</f>
        <v>Review</v>
      </c>
      <c r="S436" s="37" t="str">
        <f aca="false">IF(R436="Review","",IF(R436=0,"",(SQRT(SUMSQ((5),(100*1.4/(H436-I436)),(100*IF($E$3="US",0.1,0.1*37)/R436)))/100)*R436))</f>
        <v/>
      </c>
      <c r="T436" s="38" t="str">
        <f aca="false">IF(R436="Review","",IF(R436=0,"",S436/R436))</f>
        <v/>
      </c>
      <c r="U436" s="39" t="n">
        <v>0.1814</v>
      </c>
      <c r="V436" s="40" t="n">
        <v>0.00096</v>
      </c>
      <c r="W436" s="41" t="e">
        <f aca="false">U436*G436</f>
        <v>#VALUE!</v>
      </c>
      <c r="X436" s="41" t="e">
        <f aca="false">EXP(-W436)</f>
        <v>#VALUE!</v>
      </c>
      <c r="Y436" s="41" t="e">
        <f aca="false">1-X436</f>
        <v>#VALUE!</v>
      </c>
      <c r="Z436" s="41" t="e">
        <f aca="false">1-(Y436/W436)</f>
        <v>#VALUE!</v>
      </c>
      <c r="AA436" s="41" t="e">
        <f aca="false">(R436*U436*V436)/Z436</f>
        <v>#VALUE!</v>
      </c>
      <c r="AB436" s="40" t="n">
        <v>0.01887</v>
      </c>
      <c r="AC436" s="42" t="s">
        <v>50</v>
      </c>
      <c r="AD436" s="43" t="b">
        <f aca="false">AND(NOT(ISBLANK(D436)),NOT(ISBLANK(F436)),NOT(ISBLANK(H436)),NOT(ISBLANK(I436)),NOT(ISBLANK(O436)),NOT(ISBLANK(Q436)),Q436&gt;=0,O436&gt;=0,H436&gt;=0,I436&gt;=0,G436&gt;0)</f>
        <v>0</v>
      </c>
      <c r="AE436" s="42" t="s">
        <v>51</v>
      </c>
      <c r="AF436" s="44" t="str">
        <f aca="false">IF($AD436=0,"Review",IF($H$3="US",(($H436-$I436-0.066667*($G436))/($G436*$M436)-($L436*$Q436))*$P436,(($H436-$I436-0.066667*($G436))/($G436*$M436)-($L436/8.696*$Q436))*$P436*37))</f>
        <v>Review</v>
      </c>
      <c r="AG436" s="45" t="str">
        <f aca="false">IF($AD436=0,"Review",IF($H$3="US",AA436/AB436*0.105*37,AA436/AB436))</f>
        <v>Review</v>
      </c>
      <c r="AH436" s="46" t="str">
        <f aca="false">IF($AD436=0,"",IF($H$3="US",AG436/60/60,AG436/24/60/60))</f>
        <v/>
      </c>
      <c r="AI436" s="47" t="str">
        <f aca="false">IF($AD436=0,"",IF($H$3="US",AA436/AB436*37/24/60/60,AA436/AB436/24/60/60))</f>
        <v/>
      </c>
      <c r="AJ436" s="48" t="str">
        <f aca="false">IF(AD436=0,"",IF(AF436=0,"",S436/R436))</f>
        <v/>
      </c>
      <c r="AK436" s="49" t="str">
        <f aca="false">IF(AD436=1,5%,"")</f>
        <v/>
      </c>
      <c r="AL436" s="49" t="str">
        <f aca="false">IF(AD436=1,(100*1.4)/(H436-I436)/100,"")</f>
        <v/>
      </c>
      <c r="AM436" s="49" t="str">
        <f aca="false">IF(AD436=1,IF(G436&gt;0,IF($H$3="US",0.1/AF436,(0.1*37)/AF436),0.1),"")</f>
        <v/>
      </c>
      <c r="AN436" s="49" t="str">
        <f aca="false">IF(AD436=1,SQRT(AK436*AK436+AL436*AL436+AM436*AM436),"")</f>
        <v/>
      </c>
      <c r="AO436" s="55"/>
    </row>
    <row r="437" customFormat="false" ht="19.35" hidden="false" customHeight="false" outlineLevel="0" collapsed="false">
      <c r="A437" s="26"/>
      <c r="B437" s="26"/>
      <c r="C437" s="27"/>
      <c r="D437" s="28"/>
      <c r="E437" s="27"/>
      <c r="F437" s="28"/>
      <c r="G437" s="29" t="str">
        <f aca="false">IF(OR(ISBLANK(C437),ISBLANK(D437),ISBLANK(E437),ISBLANK(F437)),"",(E437+F437)-(C437+D437))</f>
        <v/>
      </c>
      <c r="H437" s="30"/>
      <c r="I437" s="31"/>
      <c r="J437" s="32" t="n">
        <f aca="false">IF(N437="SST",0.314473,IF(N437="SLT",0.031243,IF(N437="LST",0.124228,IF(N437="LLT",0.010189,IF(N437="LST-OO",0.074671,IF(N437="LLT-OO",0.011965,IF(N437="LMT-OO",0.013497,IF(N437="HST",7.2954,IF(N437="HLT",0.60795)))))))))</f>
        <v>0</v>
      </c>
      <c r="K437" s="32" t="n">
        <f aca="false">IF(N437="SST",0.260619,IF(N437="SLT",0.02188,IF(N437="LST",0.040676,IF(N437="LLT",0.003372,IF(N437="LST-OO",0.037557,IF(N437="LLT-OO",0.002079,IF(N437="LMT-OO",0.012499,IF(N437="HST",0.004293,IF(N437="HLT",0.0003578)))))))))</f>
        <v>0</v>
      </c>
      <c r="L437" s="29" t="n">
        <f aca="false">IF(N437="SST",0.087,IF(N437="SLT",0.087,IF(N437="LST",0.12,IF(N437="LLT",0.12,IF(N437="LST-OO",0.12,IF(N437="LLT-OO",0.12,IF(N437="LMT-OO",0.12,IF(N437="HST",0.07,IF(N437="HLT",0.07)))))))))</f>
        <v>0</v>
      </c>
      <c r="M437" s="33" t="str">
        <f aca="false">IF(ISBLANK(N437),"",IF(N437="HST",J437+K437*((I437+H437)/2),IF(N437="HLT",J437+K437*((I437+H437)/2),J437+K437*LN((I437+H437)/2))))</f>
        <v/>
      </c>
      <c r="N437" s="31"/>
      <c r="O437" s="31"/>
      <c r="P437" s="34" t="n">
        <f aca="false">IF($H$3="US",IF(LEFT(N437,1)="S",IF(O437&lt;=4000,1,IF(O437&gt;4000,0.79+(6*O437/100000))),IF(LEFT(N437,1)="L",IF(O437&lt;=200,1,IF(O437&gt;200,1.005+(4.5526*O437/100000))),IF(LEFT(N437,1)="H",1))),IF($H$3="SI",IF(LEFT(N437,1)="S",IF(O437&lt;=1219.51,1,IF(O437&gt;1219.51,0.79+(6*(O437*3.28)/100000))),IF(LEFT(N437,1)="L",IF(O437&lt;=60.98,1,IF(O437&gt;60.98,1.005+(4.5526*(O437*3.28)/100000))),IF(LEFT(N437,1)="H",1)))))</f>
        <v>0</v>
      </c>
      <c r="Q437" s="35"/>
      <c r="R437" s="36" t="str">
        <f aca="false">IF(AF437&lt;0,0,IF($AD437=0,"Review",IF($H$3="US",(($H437-$I437-0.066667*($G437))/($G437*$M437)-($L437*$Q437))*$P437,(($H437-$I437-0.066667*($G437))/($G437*$M437)-($L437/8.696*$Q437))*$P437*37)))</f>
        <v>Review</v>
      </c>
      <c r="S437" s="37" t="str">
        <f aca="false">IF(R437="Review","",IF(R437=0,"",(SQRT(SUMSQ((5),(100*1.4/(H437-I437)),(100*IF($E$3="US",0.1,0.1*37)/R437)))/100)*R437))</f>
        <v/>
      </c>
      <c r="T437" s="38" t="str">
        <f aca="false">IF(R437="Review","",IF(R437=0,"",S437/R437))</f>
        <v/>
      </c>
      <c r="U437" s="39" t="n">
        <v>0.1814</v>
      </c>
      <c r="V437" s="40" t="n">
        <v>0.00096</v>
      </c>
      <c r="W437" s="41" t="e">
        <f aca="false">U437*G437</f>
        <v>#VALUE!</v>
      </c>
      <c r="X437" s="41" t="e">
        <f aca="false">EXP(-W437)</f>
        <v>#VALUE!</v>
      </c>
      <c r="Y437" s="41" t="e">
        <f aca="false">1-X437</f>
        <v>#VALUE!</v>
      </c>
      <c r="Z437" s="41" t="e">
        <f aca="false">1-(Y437/W437)</f>
        <v>#VALUE!</v>
      </c>
      <c r="AA437" s="41" t="e">
        <f aca="false">(R437*U437*V437)/Z437</f>
        <v>#VALUE!</v>
      </c>
      <c r="AB437" s="40" t="n">
        <v>0.01887</v>
      </c>
      <c r="AC437" s="42" t="s">
        <v>50</v>
      </c>
      <c r="AD437" s="43" t="b">
        <f aca="false">AND(NOT(ISBLANK(D437)),NOT(ISBLANK(F437)),NOT(ISBLANK(H437)),NOT(ISBLANK(I437)),NOT(ISBLANK(O437)),NOT(ISBLANK(Q437)),Q437&gt;=0,O437&gt;=0,H437&gt;=0,I437&gt;=0,G437&gt;0)</f>
        <v>0</v>
      </c>
      <c r="AE437" s="42" t="s">
        <v>51</v>
      </c>
      <c r="AF437" s="44" t="str">
        <f aca="false">IF($AD437=0,"Review",IF($H$3="US",(($H437-$I437-0.066667*($G437))/($G437*$M437)-($L437*$Q437))*$P437,(($H437-$I437-0.066667*($G437))/($G437*$M437)-($L437/8.696*$Q437))*$P437*37))</f>
        <v>Review</v>
      </c>
      <c r="AG437" s="45" t="str">
        <f aca="false">IF($AD437=0,"Review",IF($H$3="US",AA437/AB437*0.105*37,AA437/AB437))</f>
        <v>Review</v>
      </c>
      <c r="AH437" s="46" t="str">
        <f aca="false">IF($AD437=0,"",IF($H$3="US",AG437/60/60,AG437/24/60/60))</f>
        <v/>
      </c>
      <c r="AI437" s="47" t="str">
        <f aca="false">IF($AD437=0,"",IF($H$3="US",AA437/AB437*37/24/60/60,AA437/AB437/24/60/60))</f>
        <v/>
      </c>
      <c r="AJ437" s="48" t="str">
        <f aca="false">IF(AD437=0,"",IF(AF437=0,"",S437/R437))</f>
        <v/>
      </c>
      <c r="AK437" s="49" t="str">
        <f aca="false">IF(AD437=1,5%,"")</f>
        <v/>
      </c>
      <c r="AL437" s="49" t="str">
        <f aca="false">IF(AD437=1,(100*1.4)/(H437-I437)/100,"")</f>
        <v/>
      </c>
      <c r="AM437" s="49" t="str">
        <f aca="false">IF(AD437=1,IF(G437&gt;0,IF($H$3="US",0.1/AF437,(0.1*37)/AF437),0.1),"")</f>
        <v/>
      </c>
      <c r="AN437" s="49" t="str">
        <f aca="false">IF(AD437=1,SQRT(AK437*AK437+AL437*AL437+AM437*AM437),"")</f>
        <v/>
      </c>
      <c r="AO437" s="55"/>
    </row>
    <row r="438" customFormat="false" ht="19.35" hidden="false" customHeight="false" outlineLevel="0" collapsed="false">
      <c r="A438" s="26"/>
      <c r="B438" s="26"/>
      <c r="C438" s="27"/>
      <c r="D438" s="28"/>
      <c r="E438" s="27"/>
      <c r="F438" s="28"/>
      <c r="G438" s="29" t="str">
        <f aca="false">IF(OR(ISBLANK(C438),ISBLANK(D438),ISBLANK(E438),ISBLANK(F438)),"",(E438+F438)-(C438+D438))</f>
        <v/>
      </c>
      <c r="H438" s="30"/>
      <c r="I438" s="31"/>
      <c r="J438" s="32" t="n">
        <f aca="false">IF(N438="SST",0.314473,IF(N438="SLT",0.031243,IF(N438="LST",0.124228,IF(N438="LLT",0.010189,IF(N438="LST-OO",0.074671,IF(N438="LLT-OO",0.011965,IF(N438="LMT-OO",0.013497,IF(N438="HST",7.2954,IF(N438="HLT",0.60795)))))))))</f>
        <v>0</v>
      </c>
      <c r="K438" s="32" t="n">
        <f aca="false">IF(N438="SST",0.260619,IF(N438="SLT",0.02188,IF(N438="LST",0.040676,IF(N438="LLT",0.003372,IF(N438="LST-OO",0.037557,IF(N438="LLT-OO",0.002079,IF(N438="LMT-OO",0.012499,IF(N438="HST",0.004293,IF(N438="HLT",0.0003578)))))))))</f>
        <v>0</v>
      </c>
      <c r="L438" s="29" t="n">
        <f aca="false">IF(N438="SST",0.087,IF(N438="SLT",0.087,IF(N438="LST",0.12,IF(N438="LLT",0.12,IF(N438="LST-OO",0.12,IF(N438="LLT-OO",0.12,IF(N438="LMT-OO",0.12,IF(N438="HST",0.07,IF(N438="HLT",0.07)))))))))</f>
        <v>0</v>
      </c>
      <c r="M438" s="33" t="str">
        <f aca="false">IF(ISBLANK(N438),"",IF(N438="HST",J438+K438*((I438+H438)/2),IF(N438="HLT",J438+K438*((I438+H438)/2),J438+K438*LN((I438+H438)/2))))</f>
        <v/>
      </c>
      <c r="N438" s="31"/>
      <c r="O438" s="31"/>
      <c r="P438" s="34" t="n">
        <f aca="false">IF($H$3="US",IF(LEFT(N438,1)="S",IF(O438&lt;=4000,1,IF(O438&gt;4000,0.79+(6*O438/100000))),IF(LEFT(N438,1)="L",IF(O438&lt;=200,1,IF(O438&gt;200,1.005+(4.5526*O438/100000))),IF(LEFT(N438,1)="H",1))),IF($H$3="SI",IF(LEFT(N438,1)="S",IF(O438&lt;=1219.51,1,IF(O438&gt;1219.51,0.79+(6*(O438*3.28)/100000))),IF(LEFT(N438,1)="L",IF(O438&lt;=60.98,1,IF(O438&gt;60.98,1.005+(4.5526*(O438*3.28)/100000))),IF(LEFT(N438,1)="H",1)))))</f>
        <v>0</v>
      </c>
      <c r="Q438" s="35"/>
      <c r="R438" s="36" t="str">
        <f aca="false">IF(AF438&lt;0,0,IF($AD438=0,"Review",IF($H$3="US",(($H438-$I438-0.066667*($G438))/($G438*$M438)-($L438*$Q438))*$P438,(($H438-$I438-0.066667*($G438))/($G438*$M438)-($L438/8.696*$Q438))*$P438*37)))</f>
        <v>Review</v>
      </c>
      <c r="S438" s="37" t="str">
        <f aca="false">IF(R438="Review","",IF(R438=0,"",(SQRT(SUMSQ((5),(100*1.4/(H438-I438)),(100*IF($E$3="US",0.1,0.1*37)/R438)))/100)*R438))</f>
        <v/>
      </c>
      <c r="T438" s="38" t="str">
        <f aca="false">IF(R438="Review","",IF(R438=0,"",S438/R438))</f>
        <v/>
      </c>
      <c r="U438" s="39" t="n">
        <v>0.1814</v>
      </c>
      <c r="V438" s="40" t="n">
        <v>0.00096</v>
      </c>
      <c r="W438" s="41" t="e">
        <f aca="false">U438*G438</f>
        <v>#VALUE!</v>
      </c>
      <c r="X438" s="41" t="e">
        <f aca="false">EXP(-W438)</f>
        <v>#VALUE!</v>
      </c>
      <c r="Y438" s="41" t="e">
        <f aca="false">1-X438</f>
        <v>#VALUE!</v>
      </c>
      <c r="Z438" s="41" t="e">
        <f aca="false">1-(Y438/W438)</f>
        <v>#VALUE!</v>
      </c>
      <c r="AA438" s="41" t="e">
        <f aca="false">(R438*U438*V438)/Z438</f>
        <v>#VALUE!</v>
      </c>
      <c r="AB438" s="40" t="n">
        <v>0.01887</v>
      </c>
      <c r="AC438" s="42" t="s">
        <v>50</v>
      </c>
      <c r="AD438" s="43" t="b">
        <f aca="false">AND(NOT(ISBLANK(D438)),NOT(ISBLANK(F438)),NOT(ISBLANK(H438)),NOT(ISBLANK(I438)),NOT(ISBLANK(O438)),NOT(ISBLANK(Q438)),Q438&gt;=0,O438&gt;=0,H438&gt;=0,I438&gt;=0,G438&gt;0)</f>
        <v>0</v>
      </c>
      <c r="AE438" s="42" t="s">
        <v>51</v>
      </c>
      <c r="AF438" s="44" t="str">
        <f aca="false">IF($AD438=0,"Review",IF($H$3="US",(($H438-$I438-0.066667*($G438))/($G438*$M438)-($L438*$Q438))*$P438,(($H438-$I438-0.066667*($G438))/($G438*$M438)-($L438/8.696*$Q438))*$P438*37))</f>
        <v>Review</v>
      </c>
      <c r="AG438" s="45" t="str">
        <f aca="false">IF($AD438=0,"Review",IF($H$3="US",AA438/AB438*0.105*37,AA438/AB438))</f>
        <v>Review</v>
      </c>
      <c r="AH438" s="46" t="str">
        <f aca="false">IF($AD438=0,"",IF($H$3="US",AG438/60/60,AG438/24/60/60))</f>
        <v/>
      </c>
      <c r="AI438" s="47" t="str">
        <f aca="false">IF($AD438=0,"",IF($H$3="US",AA438/AB438*37/24/60/60,AA438/AB438/24/60/60))</f>
        <v/>
      </c>
      <c r="AJ438" s="48" t="str">
        <f aca="false">IF(AD438=0,"",IF(AF438=0,"",S438/R438))</f>
        <v/>
      </c>
      <c r="AK438" s="49" t="str">
        <f aca="false">IF(AD438=1,5%,"")</f>
        <v/>
      </c>
      <c r="AL438" s="49" t="str">
        <f aca="false">IF(AD438=1,(100*1.4)/(H438-I438)/100,"")</f>
        <v/>
      </c>
      <c r="AM438" s="49" t="str">
        <f aca="false">IF(AD438=1,IF(G438&gt;0,IF($H$3="US",0.1/AF438,(0.1*37)/AF438),0.1),"")</f>
        <v/>
      </c>
      <c r="AN438" s="49" t="str">
        <f aca="false">IF(AD438=1,SQRT(AK438*AK438+AL438*AL438+AM438*AM438),"")</f>
        <v/>
      </c>
      <c r="AO438" s="55"/>
    </row>
    <row r="439" customFormat="false" ht="19.35" hidden="false" customHeight="false" outlineLevel="0" collapsed="false">
      <c r="A439" s="26"/>
      <c r="B439" s="26"/>
      <c r="C439" s="27"/>
      <c r="D439" s="28"/>
      <c r="E439" s="27"/>
      <c r="F439" s="28"/>
      <c r="G439" s="29" t="str">
        <f aca="false">IF(OR(ISBLANK(C439),ISBLANK(D439),ISBLANK(E439),ISBLANK(F439)),"",(E439+F439)-(C439+D439))</f>
        <v/>
      </c>
      <c r="H439" s="30"/>
      <c r="I439" s="31"/>
      <c r="J439" s="32" t="n">
        <f aca="false">IF(N439="SST",0.314473,IF(N439="SLT",0.031243,IF(N439="LST",0.124228,IF(N439="LLT",0.010189,IF(N439="LST-OO",0.074671,IF(N439="LLT-OO",0.011965,IF(N439="LMT-OO",0.013497,IF(N439="HST",7.2954,IF(N439="HLT",0.60795)))))))))</f>
        <v>0</v>
      </c>
      <c r="K439" s="32" t="n">
        <f aca="false">IF(N439="SST",0.260619,IF(N439="SLT",0.02188,IF(N439="LST",0.040676,IF(N439="LLT",0.003372,IF(N439="LST-OO",0.037557,IF(N439="LLT-OO",0.002079,IF(N439="LMT-OO",0.012499,IF(N439="HST",0.004293,IF(N439="HLT",0.0003578)))))))))</f>
        <v>0</v>
      </c>
      <c r="L439" s="29" t="n">
        <f aca="false">IF(N439="SST",0.087,IF(N439="SLT",0.087,IF(N439="LST",0.12,IF(N439="LLT",0.12,IF(N439="LST-OO",0.12,IF(N439="LLT-OO",0.12,IF(N439="LMT-OO",0.12,IF(N439="HST",0.07,IF(N439="HLT",0.07)))))))))</f>
        <v>0</v>
      </c>
      <c r="M439" s="33" t="str">
        <f aca="false">IF(ISBLANK(N439),"",IF(N439="HST",J439+K439*((I439+H439)/2),IF(N439="HLT",J439+K439*((I439+H439)/2),J439+K439*LN((I439+H439)/2))))</f>
        <v/>
      </c>
      <c r="N439" s="31"/>
      <c r="O439" s="31"/>
      <c r="P439" s="34" t="n">
        <f aca="false">IF($H$3="US",IF(LEFT(N439,1)="S",IF(O439&lt;=4000,1,IF(O439&gt;4000,0.79+(6*O439/100000))),IF(LEFT(N439,1)="L",IF(O439&lt;=200,1,IF(O439&gt;200,1.005+(4.5526*O439/100000))),IF(LEFT(N439,1)="H",1))),IF($H$3="SI",IF(LEFT(N439,1)="S",IF(O439&lt;=1219.51,1,IF(O439&gt;1219.51,0.79+(6*(O439*3.28)/100000))),IF(LEFT(N439,1)="L",IF(O439&lt;=60.98,1,IF(O439&gt;60.98,1.005+(4.5526*(O439*3.28)/100000))),IF(LEFT(N439,1)="H",1)))))</f>
        <v>0</v>
      </c>
      <c r="Q439" s="35"/>
      <c r="R439" s="36" t="str">
        <f aca="false">IF(AF439&lt;0,0,IF($AD439=0,"Review",IF($H$3="US",(($H439-$I439-0.066667*($G439))/($G439*$M439)-($L439*$Q439))*$P439,(($H439-$I439-0.066667*($G439))/($G439*$M439)-($L439/8.696*$Q439))*$P439*37)))</f>
        <v>Review</v>
      </c>
      <c r="S439" s="37" t="str">
        <f aca="false">IF(R439="Review","",IF(R439=0,"",(SQRT(SUMSQ((5),(100*1.4/(H439-I439)),(100*IF($E$3="US",0.1,0.1*37)/R439)))/100)*R439))</f>
        <v/>
      </c>
      <c r="T439" s="38" t="str">
        <f aca="false">IF(R439="Review","",IF(R439=0,"",S439/R439))</f>
        <v/>
      </c>
      <c r="U439" s="39" t="n">
        <v>0.1814</v>
      </c>
      <c r="V439" s="40" t="n">
        <v>0.00096</v>
      </c>
      <c r="W439" s="41" t="e">
        <f aca="false">U439*G439</f>
        <v>#VALUE!</v>
      </c>
      <c r="X439" s="41" t="e">
        <f aca="false">EXP(-W439)</f>
        <v>#VALUE!</v>
      </c>
      <c r="Y439" s="41" t="e">
        <f aca="false">1-X439</f>
        <v>#VALUE!</v>
      </c>
      <c r="Z439" s="41" t="e">
        <f aca="false">1-(Y439/W439)</f>
        <v>#VALUE!</v>
      </c>
      <c r="AA439" s="41" t="e">
        <f aca="false">(R439*U439*V439)/Z439</f>
        <v>#VALUE!</v>
      </c>
      <c r="AB439" s="40" t="n">
        <v>0.01887</v>
      </c>
      <c r="AC439" s="42" t="s">
        <v>50</v>
      </c>
      <c r="AD439" s="43" t="b">
        <f aca="false">AND(NOT(ISBLANK(D439)),NOT(ISBLANK(F439)),NOT(ISBLANK(H439)),NOT(ISBLANK(I439)),NOT(ISBLANK(O439)),NOT(ISBLANK(Q439)),Q439&gt;=0,O439&gt;=0,H439&gt;=0,I439&gt;=0,G439&gt;0)</f>
        <v>0</v>
      </c>
      <c r="AE439" s="42" t="s">
        <v>51</v>
      </c>
      <c r="AF439" s="44" t="str">
        <f aca="false">IF($AD439=0,"Review",IF($H$3="US",(($H439-$I439-0.066667*($G439))/($G439*$M439)-($L439*$Q439))*$P439,(($H439-$I439-0.066667*($G439))/($G439*$M439)-($L439/8.696*$Q439))*$P439*37))</f>
        <v>Review</v>
      </c>
      <c r="AG439" s="45" t="str">
        <f aca="false">IF($AD439=0,"Review",IF($H$3="US",AA439/AB439*0.105*37,AA439/AB439))</f>
        <v>Review</v>
      </c>
      <c r="AH439" s="46" t="str">
        <f aca="false">IF($AD439=0,"",IF($H$3="US",AG439/60/60,AG439/24/60/60))</f>
        <v/>
      </c>
      <c r="AI439" s="47" t="str">
        <f aca="false">IF($AD439=0,"",IF($H$3="US",AA439/AB439*37/24/60/60,AA439/AB439/24/60/60))</f>
        <v/>
      </c>
      <c r="AJ439" s="48" t="str">
        <f aca="false">IF(AD439=0,"",IF(AF439=0,"",S439/R439))</f>
        <v/>
      </c>
      <c r="AK439" s="49" t="str">
        <f aca="false">IF(AD439=1,5%,"")</f>
        <v/>
      </c>
      <c r="AL439" s="49" t="str">
        <f aca="false">IF(AD439=1,(100*1.4)/(H439-I439)/100,"")</f>
        <v/>
      </c>
      <c r="AM439" s="49" t="str">
        <f aca="false">IF(AD439=1,IF(G439&gt;0,IF($H$3="US",0.1/AF439,(0.1*37)/AF439),0.1),"")</f>
        <v/>
      </c>
      <c r="AN439" s="49" t="str">
        <f aca="false">IF(AD439=1,SQRT(AK439*AK439+AL439*AL439+AM439*AM439),"")</f>
        <v/>
      </c>
      <c r="AO439" s="55"/>
    </row>
    <row r="440" customFormat="false" ht="19.35" hidden="false" customHeight="false" outlineLevel="0" collapsed="false">
      <c r="A440" s="26"/>
      <c r="B440" s="26"/>
      <c r="C440" s="27"/>
      <c r="D440" s="28"/>
      <c r="E440" s="27"/>
      <c r="F440" s="28"/>
      <c r="G440" s="29" t="str">
        <f aca="false">IF(OR(ISBLANK(C440),ISBLANK(D440),ISBLANK(E440),ISBLANK(F440)),"",(E440+F440)-(C440+D440))</f>
        <v/>
      </c>
      <c r="H440" s="30"/>
      <c r="I440" s="31"/>
      <c r="J440" s="32" t="n">
        <f aca="false">IF(N440="SST",0.314473,IF(N440="SLT",0.031243,IF(N440="LST",0.124228,IF(N440="LLT",0.010189,IF(N440="LST-OO",0.074671,IF(N440="LLT-OO",0.011965,IF(N440="LMT-OO",0.013497,IF(N440="HST",7.2954,IF(N440="HLT",0.60795)))))))))</f>
        <v>0</v>
      </c>
      <c r="K440" s="32" t="n">
        <f aca="false">IF(N440="SST",0.260619,IF(N440="SLT",0.02188,IF(N440="LST",0.040676,IF(N440="LLT",0.003372,IF(N440="LST-OO",0.037557,IF(N440="LLT-OO",0.002079,IF(N440="LMT-OO",0.012499,IF(N440="HST",0.004293,IF(N440="HLT",0.0003578)))))))))</f>
        <v>0</v>
      </c>
      <c r="L440" s="29" t="n">
        <f aca="false">IF(N440="SST",0.087,IF(N440="SLT",0.087,IF(N440="LST",0.12,IF(N440="LLT",0.12,IF(N440="LST-OO",0.12,IF(N440="LLT-OO",0.12,IF(N440="LMT-OO",0.12,IF(N440="HST",0.07,IF(N440="HLT",0.07)))))))))</f>
        <v>0</v>
      </c>
      <c r="M440" s="33" t="str">
        <f aca="false">IF(ISBLANK(N440),"",IF(N440="HST",J440+K440*((I440+H440)/2),IF(N440="HLT",J440+K440*((I440+H440)/2),J440+K440*LN((I440+H440)/2))))</f>
        <v/>
      </c>
      <c r="N440" s="31"/>
      <c r="O440" s="31"/>
      <c r="P440" s="34" t="n">
        <f aca="false">IF($H$3="US",IF(LEFT(N440,1)="S",IF(O440&lt;=4000,1,IF(O440&gt;4000,0.79+(6*O440/100000))),IF(LEFT(N440,1)="L",IF(O440&lt;=200,1,IF(O440&gt;200,1.005+(4.5526*O440/100000))),IF(LEFT(N440,1)="H",1))),IF($H$3="SI",IF(LEFT(N440,1)="S",IF(O440&lt;=1219.51,1,IF(O440&gt;1219.51,0.79+(6*(O440*3.28)/100000))),IF(LEFT(N440,1)="L",IF(O440&lt;=60.98,1,IF(O440&gt;60.98,1.005+(4.5526*(O440*3.28)/100000))),IF(LEFT(N440,1)="H",1)))))</f>
        <v>0</v>
      </c>
      <c r="Q440" s="35"/>
      <c r="R440" s="36" t="str">
        <f aca="false">IF(AF440&lt;0,0,IF($AD440=0,"Review",IF($H$3="US",(($H440-$I440-0.066667*($G440))/($G440*$M440)-($L440*$Q440))*$P440,(($H440-$I440-0.066667*($G440))/($G440*$M440)-($L440/8.696*$Q440))*$P440*37)))</f>
        <v>Review</v>
      </c>
      <c r="S440" s="37" t="str">
        <f aca="false">IF(R440="Review","",IF(R440=0,"",(SQRT(SUMSQ((5),(100*1.4/(H440-I440)),(100*IF($E$3="US",0.1,0.1*37)/R440)))/100)*R440))</f>
        <v/>
      </c>
      <c r="T440" s="38" t="str">
        <f aca="false">IF(R440="Review","",IF(R440=0,"",S440/R440))</f>
        <v/>
      </c>
      <c r="U440" s="39" t="n">
        <v>0.1814</v>
      </c>
      <c r="V440" s="40" t="n">
        <v>0.00096</v>
      </c>
      <c r="W440" s="41" t="e">
        <f aca="false">U440*G440</f>
        <v>#VALUE!</v>
      </c>
      <c r="X440" s="41" t="e">
        <f aca="false">EXP(-W440)</f>
        <v>#VALUE!</v>
      </c>
      <c r="Y440" s="41" t="e">
        <f aca="false">1-X440</f>
        <v>#VALUE!</v>
      </c>
      <c r="Z440" s="41" t="e">
        <f aca="false">1-(Y440/W440)</f>
        <v>#VALUE!</v>
      </c>
      <c r="AA440" s="41" t="e">
        <f aca="false">(R440*U440*V440)/Z440</f>
        <v>#VALUE!</v>
      </c>
      <c r="AB440" s="40" t="n">
        <v>0.01887</v>
      </c>
      <c r="AC440" s="42" t="s">
        <v>50</v>
      </c>
      <c r="AD440" s="43" t="b">
        <f aca="false">AND(NOT(ISBLANK(D440)),NOT(ISBLANK(F440)),NOT(ISBLANK(H440)),NOT(ISBLANK(I440)),NOT(ISBLANK(O440)),NOT(ISBLANK(Q440)),Q440&gt;=0,O440&gt;=0,H440&gt;=0,I440&gt;=0,G440&gt;0)</f>
        <v>0</v>
      </c>
      <c r="AE440" s="42" t="s">
        <v>51</v>
      </c>
      <c r="AF440" s="44" t="str">
        <f aca="false">IF($AD440=0,"Review",IF($H$3="US",(($H440-$I440-0.066667*($G440))/($G440*$M440)-($L440*$Q440))*$P440,(($H440-$I440-0.066667*($G440))/($G440*$M440)-($L440/8.696*$Q440))*$P440*37))</f>
        <v>Review</v>
      </c>
      <c r="AG440" s="45" t="str">
        <f aca="false">IF($AD440=0,"Review",IF($H$3="US",AA440/AB440*0.105*37,AA440/AB440))</f>
        <v>Review</v>
      </c>
      <c r="AH440" s="46" t="str">
        <f aca="false">IF($AD440=0,"",IF($H$3="US",AG440/60/60,AG440/24/60/60))</f>
        <v/>
      </c>
      <c r="AI440" s="47" t="str">
        <f aca="false">IF($AD440=0,"",IF($H$3="US",AA440/AB440*37/24/60/60,AA440/AB440/24/60/60))</f>
        <v/>
      </c>
      <c r="AJ440" s="48" t="str">
        <f aca="false">IF(AD440=0,"",IF(AF440=0,"",S440/R440))</f>
        <v/>
      </c>
      <c r="AK440" s="49" t="str">
        <f aca="false">IF(AD440=1,5%,"")</f>
        <v/>
      </c>
      <c r="AL440" s="49" t="str">
        <f aca="false">IF(AD440=1,(100*1.4)/(H440-I440)/100,"")</f>
        <v/>
      </c>
      <c r="AM440" s="49" t="str">
        <f aca="false">IF(AD440=1,IF(G440&gt;0,IF($H$3="US",0.1/AF440,(0.1*37)/AF440),0.1),"")</f>
        <v/>
      </c>
      <c r="AN440" s="49" t="str">
        <f aca="false">IF(AD440=1,SQRT(AK440*AK440+AL440*AL440+AM440*AM440),"")</f>
        <v/>
      </c>
      <c r="AO440" s="55"/>
    </row>
    <row r="441" customFormat="false" ht="19.35" hidden="false" customHeight="false" outlineLevel="0" collapsed="false">
      <c r="A441" s="26"/>
      <c r="B441" s="26"/>
      <c r="C441" s="27"/>
      <c r="D441" s="28"/>
      <c r="E441" s="27"/>
      <c r="F441" s="28"/>
      <c r="G441" s="29" t="str">
        <f aca="false">IF(OR(ISBLANK(C441),ISBLANK(D441),ISBLANK(E441),ISBLANK(F441)),"",(E441+F441)-(C441+D441))</f>
        <v/>
      </c>
      <c r="H441" s="30"/>
      <c r="I441" s="31"/>
      <c r="J441" s="32" t="n">
        <f aca="false">IF(N441="SST",0.314473,IF(N441="SLT",0.031243,IF(N441="LST",0.124228,IF(N441="LLT",0.010189,IF(N441="LST-OO",0.074671,IF(N441="LLT-OO",0.011965,IF(N441="LMT-OO",0.013497,IF(N441="HST",7.2954,IF(N441="HLT",0.60795)))))))))</f>
        <v>0</v>
      </c>
      <c r="K441" s="32" t="n">
        <f aca="false">IF(N441="SST",0.260619,IF(N441="SLT",0.02188,IF(N441="LST",0.040676,IF(N441="LLT",0.003372,IF(N441="LST-OO",0.037557,IF(N441="LLT-OO",0.002079,IF(N441="LMT-OO",0.012499,IF(N441="HST",0.004293,IF(N441="HLT",0.0003578)))))))))</f>
        <v>0</v>
      </c>
      <c r="L441" s="29" t="n">
        <f aca="false">IF(N441="SST",0.087,IF(N441="SLT",0.087,IF(N441="LST",0.12,IF(N441="LLT",0.12,IF(N441="LST-OO",0.12,IF(N441="LLT-OO",0.12,IF(N441="LMT-OO",0.12,IF(N441="HST",0.07,IF(N441="HLT",0.07)))))))))</f>
        <v>0</v>
      </c>
      <c r="M441" s="33" t="str">
        <f aca="false">IF(ISBLANK(N441),"",IF(N441="HST",J441+K441*((I441+H441)/2),IF(N441="HLT",J441+K441*((I441+H441)/2),J441+K441*LN((I441+H441)/2))))</f>
        <v/>
      </c>
      <c r="N441" s="31"/>
      <c r="O441" s="31"/>
      <c r="P441" s="34" t="n">
        <f aca="false">IF($H$3="US",IF(LEFT(N441,1)="S",IF(O441&lt;=4000,1,IF(O441&gt;4000,0.79+(6*O441/100000))),IF(LEFT(N441,1)="L",IF(O441&lt;=200,1,IF(O441&gt;200,1.005+(4.5526*O441/100000))),IF(LEFT(N441,1)="H",1))),IF($H$3="SI",IF(LEFT(N441,1)="S",IF(O441&lt;=1219.51,1,IF(O441&gt;1219.51,0.79+(6*(O441*3.28)/100000))),IF(LEFT(N441,1)="L",IF(O441&lt;=60.98,1,IF(O441&gt;60.98,1.005+(4.5526*(O441*3.28)/100000))),IF(LEFT(N441,1)="H",1)))))</f>
        <v>0</v>
      </c>
      <c r="Q441" s="35"/>
      <c r="R441" s="36" t="str">
        <f aca="false">IF(AF441&lt;0,0,IF($AD441=0,"Review",IF($H$3="US",(($H441-$I441-0.066667*($G441))/($G441*$M441)-($L441*$Q441))*$P441,(($H441-$I441-0.066667*($G441))/($G441*$M441)-($L441/8.696*$Q441))*$P441*37)))</f>
        <v>Review</v>
      </c>
      <c r="S441" s="37" t="str">
        <f aca="false">IF(R441="Review","",IF(R441=0,"",(SQRT(SUMSQ((5),(100*1.4/(H441-I441)),(100*IF($E$3="US",0.1,0.1*37)/R441)))/100)*R441))</f>
        <v/>
      </c>
      <c r="T441" s="38" t="str">
        <f aca="false">IF(R441="Review","",IF(R441=0,"",S441/R441))</f>
        <v/>
      </c>
      <c r="U441" s="39" t="n">
        <v>0.1814</v>
      </c>
      <c r="V441" s="40" t="n">
        <v>0.00096</v>
      </c>
      <c r="W441" s="41" t="e">
        <f aca="false">U441*G441</f>
        <v>#VALUE!</v>
      </c>
      <c r="X441" s="41" t="e">
        <f aca="false">EXP(-W441)</f>
        <v>#VALUE!</v>
      </c>
      <c r="Y441" s="41" t="e">
        <f aca="false">1-X441</f>
        <v>#VALUE!</v>
      </c>
      <c r="Z441" s="41" t="e">
        <f aca="false">1-(Y441/W441)</f>
        <v>#VALUE!</v>
      </c>
      <c r="AA441" s="41" t="e">
        <f aca="false">(R441*U441*V441)/Z441</f>
        <v>#VALUE!</v>
      </c>
      <c r="AB441" s="40" t="n">
        <v>0.01887</v>
      </c>
      <c r="AC441" s="42" t="s">
        <v>50</v>
      </c>
      <c r="AD441" s="43" t="b">
        <f aca="false">AND(NOT(ISBLANK(D441)),NOT(ISBLANK(F441)),NOT(ISBLANK(H441)),NOT(ISBLANK(I441)),NOT(ISBLANK(O441)),NOT(ISBLANK(Q441)),Q441&gt;=0,O441&gt;=0,H441&gt;=0,I441&gt;=0,G441&gt;0)</f>
        <v>0</v>
      </c>
      <c r="AE441" s="42" t="s">
        <v>51</v>
      </c>
      <c r="AF441" s="44" t="str">
        <f aca="false">IF($AD441=0,"Review",IF($H$3="US",(($H441-$I441-0.066667*($G441))/($G441*$M441)-($L441*$Q441))*$P441,(($H441-$I441-0.066667*($G441))/($G441*$M441)-($L441/8.696*$Q441))*$P441*37))</f>
        <v>Review</v>
      </c>
      <c r="AG441" s="45" t="str">
        <f aca="false">IF($AD441=0,"Review",IF($H$3="US",AA441/AB441*0.105*37,AA441/AB441))</f>
        <v>Review</v>
      </c>
      <c r="AH441" s="46" t="str">
        <f aca="false">IF($AD441=0,"",IF($H$3="US",AG441/60/60,AG441/24/60/60))</f>
        <v/>
      </c>
      <c r="AI441" s="47" t="str">
        <f aca="false">IF($AD441=0,"",IF($H$3="US",AA441/AB441*37/24/60/60,AA441/AB441/24/60/60))</f>
        <v/>
      </c>
      <c r="AJ441" s="48" t="str">
        <f aca="false">IF(AD441=0,"",IF(AF441=0,"",S441/R441))</f>
        <v/>
      </c>
      <c r="AK441" s="49" t="str">
        <f aca="false">IF(AD441=1,5%,"")</f>
        <v/>
      </c>
      <c r="AL441" s="49" t="str">
        <f aca="false">IF(AD441=1,(100*1.4)/(H441-I441)/100,"")</f>
        <v/>
      </c>
      <c r="AM441" s="49" t="str">
        <f aca="false">IF(AD441=1,IF(G441&gt;0,IF($H$3="US",0.1/AF441,(0.1*37)/AF441),0.1),"")</f>
        <v/>
      </c>
      <c r="AN441" s="49" t="str">
        <f aca="false">IF(AD441=1,SQRT(AK441*AK441+AL441*AL441+AM441*AM441),"")</f>
        <v/>
      </c>
      <c r="AO441" s="55"/>
    </row>
    <row r="442" customFormat="false" ht="19.35" hidden="false" customHeight="false" outlineLevel="0" collapsed="false">
      <c r="A442" s="26"/>
      <c r="B442" s="26"/>
      <c r="C442" s="27"/>
      <c r="D442" s="28"/>
      <c r="E442" s="27"/>
      <c r="F442" s="28"/>
      <c r="G442" s="29" t="str">
        <f aca="false">IF(OR(ISBLANK(C442),ISBLANK(D442),ISBLANK(E442),ISBLANK(F442)),"",(E442+F442)-(C442+D442))</f>
        <v/>
      </c>
      <c r="H442" s="30"/>
      <c r="I442" s="31"/>
      <c r="J442" s="32" t="n">
        <f aca="false">IF(N442="SST",0.314473,IF(N442="SLT",0.031243,IF(N442="LST",0.124228,IF(N442="LLT",0.010189,IF(N442="LST-OO",0.074671,IF(N442="LLT-OO",0.011965,IF(N442="LMT-OO",0.013497,IF(N442="HST",7.2954,IF(N442="HLT",0.60795)))))))))</f>
        <v>0</v>
      </c>
      <c r="K442" s="32" t="n">
        <f aca="false">IF(N442="SST",0.260619,IF(N442="SLT",0.02188,IF(N442="LST",0.040676,IF(N442="LLT",0.003372,IF(N442="LST-OO",0.037557,IF(N442="LLT-OO",0.002079,IF(N442="LMT-OO",0.012499,IF(N442="HST",0.004293,IF(N442="HLT",0.0003578)))))))))</f>
        <v>0</v>
      </c>
      <c r="L442" s="29" t="n">
        <f aca="false">IF(N442="SST",0.087,IF(N442="SLT",0.087,IF(N442="LST",0.12,IF(N442="LLT",0.12,IF(N442="LST-OO",0.12,IF(N442="LLT-OO",0.12,IF(N442="LMT-OO",0.12,IF(N442="HST",0.07,IF(N442="HLT",0.07)))))))))</f>
        <v>0</v>
      </c>
      <c r="M442" s="33" t="str">
        <f aca="false">IF(ISBLANK(N442),"",IF(N442="HST",J442+K442*((I442+H442)/2),IF(N442="HLT",J442+K442*((I442+H442)/2),J442+K442*LN((I442+H442)/2))))</f>
        <v/>
      </c>
      <c r="N442" s="31"/>
      <c r="O442" s="31"/>
      <c r="P442" s="34" t="n">
        <f aca="false">IF($H$3="US",IF(LEFT(N442,1)="S",IF(O442&lt;=4000,1,IF(O442&gt;4000,0.79+(6*O442/100000))),IF(LEFT(N442,1)="L",IF(O442&lt;=200,1,IF(O442&gt;200,1.005+(4.5526*O442/100000))),IF(LEFT(N442,1)="H",1))),IF($H$3="SI",IF(LEFT(N442,1)="S",IF(O442&lt;=1219.51,1,IF(O442&gt;1219.51,0.79+(6*(O442*3.28)/100000))),IF(LEFT(N442,1)="L",IF(O442&lt;=60.98,1,IF(O442&gt;60.98,1.005+(4.5526*(O442*3.28)/100000))),IF(LEFT(N442,1)="H",1)))))</f>
        <v>0</v>
      </c>
      <c r="Q442" s="35"/>
      <c r="R442" s="36" t="str">
        <f aca="false">IF(AF442&lt;0,0,IF($AD442=0,"Review",IF($H$3="US",(($H442-$I442-0.066667*($G442))/($G442*$M442)-($L442*$Q442))*$P442,(($H442-$I442-0.066667*($G442))/($G442*$M442)-($L442/8.696*$Q442))*$P442*37)))</f>
        <v>Review</v>
      </c>
      <c r="S442" s="37" t="str">
        <f aca="false">IF(R442="Review","",IF(R442=0,"",(SQRT(SUMSQ((5),(100*1.4/(H442-I442)),(100*IF($E$3="US",0.1,0.1*37)/R442)))/100)*R442))</f>
        <v/>
      </c>
      <c r="T442" s="38" t="str">
        <f aca="false">IF(R442="Review","",IF(R442=0,"",S442/R442))</f>
        <v/>
      </c>
      <c r="U442" s="39" t="n">
        <v>0.1814</v>
      </c>
      <c r="V442" s="40" t="n">
        <v>0.00096</v>
      </c>
      <c r="W442" s="41" t="e">
        <f aca="false">U442*G442</f>
        <v>#VALUE!</v>
      </c>
      <c r="X442" s="41" t="e">
        <f aca="false">EXP(-W442)</f>
        <v>#VALUE!</v>
      </c>
      <c r="Y442" s="41" t="e">
        <f aca="false">1-X442</f>
        <v>#VALUE!</v>
      </c>
      <c r="Z442" s="41" t="e">
        <f aca="false">1-(Y442/W442)</f>
        <v>#VALUE!</v>
      </c>
      <c r="AA442" s="41" t="e">
        <f aca="false">(R442*U442*V442)/Z442</f>
        <v>#VALUE!</v>
      </c>
      <c r="AB442" s="40" t="n">
        <v>0.01887</v>
      </c>
      <c r="AC442" s="42" t="s">
        <v>50</v>
      </c>
      <c r="AD442" s="43" t="b">
        <f aca="false">AND(NOT(ISBLANK(D442)),NOT(ISBLANK(F442)),NOT(ISBLANK(H442)),NOT(ISBLANK(I442)),NOT(ISBLANK(O442)),NOT(ISBLANK(Q442)),Q442&gt;=0,O442&gt;=0,H442&gt;=0,I442&gt;=0,G442&gt;0)</f>
        <v>0</v>
      </c>
      <c r="AE442" s="42" t="s">
        <v>51</v>
      </c>
      <c r="AF442" s="44" t="str">
        <f aca="false">IF($AD442=0,"Review",IF($H$3="US",(($H442-$I442-0.066667*($G442))/($G442*$M442)-($L442*$Q442))*$P442,(($H442-$I442-0.066667*($G442))/($G442*$M442)-($L442/8.696*$Q442))*$P442*37))</f>
        <v>Review</v>
      </c>
      <c r="AG442" s="45" t="str">
        <f aca="false">IF($AD442=0,"Review",IF($H$3="US",AA442/AB442*0.105*37,AA442/AB442))</f>
        <v>Review</v>
      </c>
      <c r="AH442" s="46" t="str">
        <f aca="false">IF($AD442=0,"",IF($H$3="US",AG442/60/60,AG442/24/60/60))</f>
        <v/>
      </c>
      <c r="AI442" s="47" t="str">
        <f aca="false">IF($AD442=0,"",IF($H$3="US",AA442/AB442*37/24/60/60,AA442/AB442/24/60/60))</f>
        <v/>
      </c>
      <c r="AJ442" s="48" t="str">
        <f aca="false">IF(AD442=0,"",IF(AF442=0,"",S442/R442))</f>
        <v/>
      </c>
      <c r="AK442" s="49" t="str">
        <f aca="false">IF(AD442=1,5%,"")</f>
        <v/>
      </c>
      <c r="AL442" s="49" t="str">
        <f aca="false">IF(AD442=1,(100*1.4)/(H442-I442)/100,"")</f>
        <v/>
      </c>
      <c r="AM442" s="49" t="str">
        <f aca="false">IF(AD442=1,IF(G442&gt;0,IF($H$3="US",0.1/AF442,(0.1*37)/AF442),0.1),"")</f>
        <v/>
      </c>
      <c r="AN442" s="49" t="str">
        <f aca="false">IF(AD442=1,SQRT(AK442*AK442+AL442*AL442+AM442*AM442),"")</f>
        <v/>
      </c>
      <c r="AO442" s="55"/>
    </row>
    <row r="443" customFormat="false" ht="19.35" hidden="false" customHeight="false" outlineLevel="0" collapsed="false">
      <c r="A443" s="26"/>
      <c r="B443" s="26"/>
      <c r="C443" s="27"/>
      <c r="D443" s="28"/>
      <c r="E443" s="27"/>
      <c r="F443" s="28"/>
      <c r="G443" s="29" t="str">
        <f aca="false">IF(OR(ISBLANK(C443),ISBLANK(D443),ISBLANK(E443),ISBLANK(F443)),"",(E443+F443)-(C443+D443))</f>
        <v/>
      </c>
      <c r="H443" s="30"/>
      <c r="I443" s="31"/>
      <c r="J443" s="32" t="n">
        <f aca="false">IF(N443="SST",0.314473,IF(N443="SLT",0.031243,IF(N443="LST",0.124228,IF(N443="LLT",0.010189,IF(N443="LST-OO",0.074671,IF(N443="LLT-OO",0.011965,IF(N443="LMT-OO",0.013497,IF(N443="HST",7.2954,IF(N443="HLT",0.60795)))))))))</f>
        <v>0</v>
      </c>
      <c r="K443" s="32" t="n">
        <f aca="false">IF(N443="SST",0.260619,IF(N443="SLT",0.02188,IF(N443="LST",0.040676,IF(N443="LLT",0.003372,IF(N443="LST-OO",0.037557,IF(N443="LLT-OO",0.002079,IF(N443="LMT-OO",0.012499,IF(N443="HST",0.004293,IF(N443="HLT",0.0003578)))))))))</f>
        <v>0</v>
      </c>
      <c r="L443" s="29" t="n">
        <f aca="false">IF(N443="SST",0.087,IF(N443="SLT",0.087,IF(N443="LST",0.12,IF(N443="LLT",0.12,IF(N443="LST-OO",0.12,IF(N443="LLT-OO",0.12,IF(N443="LMT-OO",0.12,IF(N443="HST",0.07,IF(N443="HLT",0.07)))))))))</f>
        <v>0</v>
      </c>
      <c r="M443" s="33" t="str">
        <f aca="false">IF(ISBLANK(N443),"",IF(N443="HST",J443+K443*((I443+H443)/2),IF(N443="HLT",J443+K443*((I443+H443)/2),J443+K443*LN((I443+H443)/2))))</f>
        <v/>
      </c>
      <c r="N443" s="31"/>
      <c r="O443" s="31"/>
      <c r="P443" s="34" t="n">
        <f aca="false">IF($H$3="US",IF(LEFT(N443,1)="S",IF(O443&lt;=4000,1,IF(O443&gt;4000,0.79+(6*O443/100000))),IF(LEFT(N443,1)="L",IF(O443&lt;=200,1,IF(O443&gt;200,1.005+(4.5526*O443/100000))),IF(LEFT(N443,1)="H",1))),IF($H$3="SI",IF(LEFT(N443,1)="S",IF(O443&lt;=1219.51,1,IF(O443&gt;1219.51,0.79+(6*(O443*3.28)/100000))),IF(LEFT(N443,1)="L",IF(O443&lt;=60.98,1,IF(O443&gt;60.98,1.005+(4.5526*(O443*3.28)/100000))),IF(LEFT(N443,1)="H",1)))))</f>
        <v>0</v>
      </c>
      <c r="Q443" s="35"/>
      <c r="R443" s="36" t="str">
        <f aca="false">IF(AF443&lt;0,0,IF($AD443=0,"Review",IF($H$3="US",(($H443-$I443-0.066667*($G443))/($G443*$M443)-($L443*$Q443))*$P443,(($H443-$I443-0.066667*($G443))/($G443*$M443)-($L443/8.696*$Q443))*$P443*37)))</f>
        <v>Review</v>
      </c>
      <c r="S443" s="37" t="str">
        <f aca="false">IF(R443="Review","",IF(R443=0,"",(SQRT(SUMSQ((5),(100*1.4/(H443-I443)),(100*IF($E$3="US",0.1,0.1*37)/R443)))/100)*R443))</f>
        <v/>
      </c>
      <c r="T443" s="38" t="str">
        <f aca="false">IF(R443="Review","",IF(R443=0,"",S443/R443))</f>
        <v/>
      </c>
      <c r="U443" s="39" t="n">
        <v>0.1814</v>
      </c>
      <c r="V443" s="40" t="n">
        <v>0.00096</v>
      </c>
      <c r="W443" s="41" t="e">
        <f aca="false">U443*G443</f>
        <v>#VALUE!</v>
      </c>
      <c r="X443" s="41" t="e">
        <f aca="false">EXP(-W443)</f>
        <v>#VALUE!</v>
      </c>
      <c r="Y443" s="41" t="e">
        <f aca="false">1-X443</f>
        <v>#VALUE!</v>
      </c>
      <c r="Z443" s="41" t="e">
        <f aca="false">1-(Y443/W443)</f>
        <v>#VALUE!</v>
      </c>
      <c r="AA443" s="41" t="e">
        <f aca="false">(R443*U443*V443)/Z443</f>
        <v>#VALUE!</v>
      </c>
      <c r="AB443" s="40" t="n">
        <v>0.01887</v>
      </c>
      <c r="AC443" s="42" t="s">
        <v>50</v>
      </c>
      <c r="AD443" s="43" t="b">
        <f aca="false">AND(NOT(ISBLANK(D443)),NOT(ISBLANK(F443)),NOT(ISBLANK(H443)),NOT(ISBLANK(I443)),NOT(ISBLANK(O443)),NOT(ISBLANK(Q443)),Q443&gt;=0,O443&gt;=0,H443&gt;=0,I443&gt;=0,G443&gt;0)</f>
        <v>0</v>
      </c>
      <c r="AE443" s="42" t="s">
        <v>51</v>
      </c>
      <c r="AF443" s="44" t="str">
        <f aca="false">IF($AD443=0,"Review",IF($H$3="US",(($H443-$I443-0.066667*($G443))/($G443*$M443)-($L443*$Q443))*$P443,(($H443-$I443-0.066667*($G443))/($G443*$M443)-($L443/8.696*$Q443))*$P443*37))</f>
        <v>Review</v>
      </c>
      <c r="AG443" s="45" t="str">
        <f aca="false">IF($AD443=0,"Review",IF($H$3="US",AA443/AB443*0.105*37,AA443/AB443))</f>
        <v>Review</v>
      </c>
      <c r="AH443" s="46" t="str">
        <f aca="false">IF($AD443=0,"",IF($H$3="US",AG443/60/60,AG443/24/60/60))</f>
        <v/>
      </c>
      <c r="AI443" s="47" t="str">
        <f aca="false">IF($AD443=0,"",IF($H$3="US",AA443/AB443*37/24/60/60,AA443/AB443/24/60/60))</f>
        <v/>
      </c>
      <c r="AJ443" s="48" t="str">
        <f aca="false">IF(AD443=0,"",IF(AF443=0,"",S443/R443))</f>
        <v/>
      </c>
      <c r="AK443" s="49" t="str">
        <f aca="false">IF(AD443=1,5%,"")</f>
        <v/>
      </c>
      <c r="AL443" s="49" t="str">
        <f aca="false">IF(AD443=1,(100*1.4)/(H443-I443)/100,"")</f>
        <v/>
      </c>
      <c r="AM443" s="49" t="str">
        <f aca="false">IF(AD443=1,IF(G443&gt;0,IF($H$3="US",0.1/AF443,(0.1*37)/AF443),0.1),"")</f>
        <v/>
      </c>
      <c r="AN443" s="49" t="str">
        <f aca="false">IF(AD443=1,SQRT(AK443*AK443+AL443*AL443+AM443*AM443),"")</f>
        <v/>
      </c>
      <c r="AO443" s="55"/>
    </row>
    <row r="444" customFormat="false" ht="19.35" hidden="false" customHeight="false" outlineLevel="0" collapsed="false">
      <c r="A444" s="26"/>
      <c r="B444" s="26"/>
      <c r="C444" s="27"/>
      <c r="D444" s="28"/>
      <c r="E444" s="27"/>
      <c r="F444" s="28"/>
      <c r="G444" s="29" t="str">
        <f aca="false">IF(OR(ISBLANK(C444),ISBLANK(D444),ISBLANK(E444),ISBLANK(F444)),"",(E444+F444)-(C444+D444))</f>
        <v/>
      </c>
      <c r="H444" s="30"/>
      <c r="I444" s="31"/>
      <c r="J444" s="32" t="n">
        <f aca="false">IF(N444="SST",0.314473,IF(N444="SLT",0.031243,IF(N444="LST",0.124228,IF(N444="LLT",0.010189,IF(N444="LST-OO",0.074671,IF(N444="LLT-OO",0.011965,IF(N444="LMT-OO",0.013497,IF(N444="HST",7.2954,IF(N444="HLT",0.60795)))))))))</f>
        <v>0</v>
      </c>
      <c r="K444" s="32" t="n">
        <f aca="false">IF(N444="SST",0.260619,IF(N444="SLT",0.02188,IF(N444="LST",0.040676,IF(N444="LLT",0.003372,IF(N444="LST-OO",0.037557,IF(N444="LLT-OO",0.002079,IF(N444="LMT-OO",0.012499,IF(N444="HST",0.004293,IF(N444="HLT",0.0003578)))))))))</f>
        <v>0</v>
      </c>
      <c r="L444" s="29" t="n">
        <f aca="false">IF(N444="SST",0.087,IF(N444="SLT",0.087,IF(N444="LST",0.12,IF(N444="LLT",0.12,IF(N444="LST-OO",0.12,IF(N444="LLT-OO",0.12,IF(N444="LMT-OO",0.12,IF(N444="HST",0.07,IF(N444="HLT",0.07)))))))))</f>
        <v>0</v>
      </c>
      <c r="M444" s="33" t="str">
        <f aca="false">IF(ISBLANK(N444),"",IF(N444="HST",J444+K444*((I444+H444)/2),IF(N444="HLT",J444+K444*((I444+H444)/2),J444+K444*LN((I444+H444)/2))))</f>
        <v/>
      </c>
      <c r="N444" s="31"/>
      <c r="O444" s="31"/>
      <c r="P444" s="34" t="n">
        <f aca="false">IF($H$3="US",IF(LEFT(N444,1)="S",IF(O444&lt;=4000,1,IF(O444&gt;4000,0.79+(6*O444/100000))),IF(LEFT(N444,1)="L",IF(O444&lt;=200,1,IF(O444&gt;200,1.005+(4.5526*O444/100000))),IF(LEFT(N444,1)="H",1))),IF($H$3="SI",IF(LEFT(N444,1)="S",IF(O444&lt;=1219.51,1,IF(O444&gt;1219.51,0.79+(6*(O444*3.28)/100000))),IF(LEFT(N444,1)="L",IF(O444&lt;=60.98,1,IF(O444&gt;60.98,1.005+(4.5526*(O444*3.28)/100000))),IF(LEFT(N444,1)="H",1)))))</f>
        <v>0</v>
      </c>
      <c r="Q444" s="35"/>
      <c r="R444" s="36" t="str">
        <f aca="false">IF(AF444&lt;0,0,IF($AD444=0,"Review",IF($H$3="US",(($H444-$I444-0.066667*($G444))/($G444*$M444)-($L444*$Q444))*$P444,(($H444-$I444-0.066667*($G444))/($G444*$M444)-($L444/8.696*$Q444))*$P444*37)))</f>
        <v>Review</v>
      </c>
      <c r="S444" s="37" t="str">
        <f aca="false">IF(R444="Review","",IF(R444=0,"",(SQRT(SUMSQ((5),(100*1.4/(H444-I444)),(100*IF($E$3="US",0.1,0.1*37)/R444)))/100)*R444))</f>
        <v/>
      </c>
      <c r="T444" s="38" t="str">
        <f aca="false">IF(R444="Review","",IF(R444=0,"",S444/R444))</f>
        <v/>
      </c>
      <c r="U444" s="39" t="n">
        <v>0.1814</v>
      </c>
      <c r="V444" s="40" t="n">
        <v>0.00096</v>
      </c>
      <c r="W444" s="41" t="e">
        <f aca="false">U444*G444</f>
        <v>#VALUE!</v>
      </c>
      <c r="X444" s="41" t="e">
        <f aca="false">EXP(-W444)</f>
        <v>#VALUE!</v>
      </c>
      <c r="Y444" s="41" t="e">
        <f aca="false">1-X444</f>
        <v>#VALUE!</v>
      </c>
      <c r="Z444" s="41" t="e">
        <f aca="false">1-(Y444/W444)</f>
        <v>#VALUE!</v>
      </c>
      <c r="AA444" s="41" t="e">
        <f aca="false">(R444*U444*V444)/Z444</f>
        <v>#VALUE!</v>
      </c>
      <c r="AB444" s="40" t="n">
        <v>0.01887</v>
      </c>
      <c r="AC444" s="42" t="s">
        <v>50</v>
      </c>
      <c r="AD444" s="43" t="b">
        <f aca="false">AND(NOT(ISBLANK(D444)),NOT(ISBLANK(F444)),NOT(ISBLANK(H444)),NOT(ISBLANK(I444)),NOT(ISBLANK(O444)),NOT(ISBLANK(Q444)),Q444&gt;=0,O444&gt;=0,H444&gt;=0,I444&gt;=0,G444&gt;0)</f>
        <v>0</v>
      </c>
      <c r="AE444" s="42" t="s">
        <v>51</v>
      </c>
      <c r="AF444" s="44" t="str">
        <f aca="false">IF($AD444=0,"Review",IF($H$3="US",(($H444-$I444-0.066667*($G444))/($G444*$M444)-($L444*$Q444))*$P444,(($H444-$I444-0.066667*($G444))/($G444*$M444)-($L444/8.696*$Q444))*$P444*37))</f>
        <v>Review</v>
      </c>
      <c r="AG444" s="45" t="str">
        <f aca="false">IF($AD444=0,"Review",IF($H$3="US",AA444/AB444*0.105*37,AA444/AB444))</f>
        <v>Review</v>
      </c>
      <c r="AH444" s="46" t="str">
        <f aca="false">IF($AD444=0,"",IF($H$3="US",AG444/60/60,AG444/24/60/60))</f>
        <v/>
      </c>
      <c r="AI444" s="47" t="str">
        <f aca="false">IF($AD444=0,"",IF($H$3="US",AA444/AB444*37/24/60/60,AA444/AB444/24/60/60))</f>
        <v/>
      </c>
      <c r="AJ444" s="48" t="str">
        <f aca="false">IF(AD444=0,"",IF(AF444=0,"",S444/R444))</f>
        <v/>
      </c>
      <c r="AK444" s="49" t="str">
        <f aca="false">IF(AD444=1,5%,"")</f>
        <v/>
      </c>
      <c r="AL444" s="49" t="str">
        <f aca="false">IF(AD444=1,(100*1.4)/(H444-I444)/100,"")</f>
        <v/>
      </c>
      <c r="AM444" s="49" t="str">
        <f aca="false">IF(AD444=1,IF(G444&gt;0,IF($H$3="US",0.1/AF444,(0.1*37)/AF444),0.1),"")</f>
        <v/>
      </c>
      <c r="AN444" s="49" t="str">
        <f aca="false">IF(AD444=1,SQRT(AK444*AK444+AL444*AL444+AM444*AM444),"")</f>
        <v/>
      </c>
      <c r="AO444" s="55"/>
    </row>
    <row r="445" customFormat="false" ht="19.35" hidden="false" customHeight="false" outlineLevel="0" collapsed="false">
      <c r="A445" s="26"/>
      <c r="B445" s="26"/>
      <c r="C445" s="27"/>
      <c r="D445" s="28"/>
      <c r="E445" s="27"/>
      <c r="F445" s="28"/>
      <c r="G445" s="29" t="str">
        <f aca="false">IF(OR(ISBLANK(C445),ISBLANK(D445),ISBLANK(E445),ISBLANK(F445)),"",(E445+F445)-(C445+D445))</f>
        <v/>
      </c>
      <c r="H445" s="30"/>
      <c r="I445" s="31"/>
      <c r="J445" s="32" t="n">
        <f aca="false">IF(N445="SST",0.314473,IF(N445="SLT",0.031243,IF(N445="LST",0.124228,IF(N445="LLT",0.010189,IF(N445="LST-OO",0.074671,IF(N445="LLT-OO",0.011965,IF(N445="LMT-OO",0.013497,IF(N445="HST",7.2954,IF(N445="HLT",0.60795)))))))))</f>
        <v>0</v>
      </c>
      <c r="K445" s="32" t="n">
        <f aca="false">IF(N445="SST",0.260619,IF(N445="SLT",0.02188,IF(N445="LST",0.040676,IF(N445="LLT",0.003372,IF(N445="LST-OO",0.037557,IF(N445="LLT-OO",0.002079,IF(N445="LMT-OO",0.012499,IF(N445="HST",0.004293,IF(N445="HLT",0.0003578)))))))))</f>
        <v>0</v>
      </c>
      <c r="L445" s="29" t="n">
        <f aca="false">IF(N445="SST",0.087,IF(N445="SLT",0.087,IF(N445="LST",0.12,IF(N445="LLT",0.12,IF(N445="LST-OO",0.12,IF(N445="LLT-OO",0.12,IF(N445="LMT-OO",0.12,IF(N445="HST",0.07,IF(N445="HLT",0.07)))))))))</f>
        <v>0</v>
      </c>
      <c r="M445" s="33" t="str">
        <f aca="false">IF(ISBLANK(N445),"",IF(N445="HST",J445+K445*((I445+H445)/2),IF(N445="HLT",J445+K445*((I445+H445)/2),J445+K445*LN((I445+H445)/2))))</f>
        <v/>
      </c>
      <c r="N445" s="31"/>
      <c r="O445" s="31"/>
      <c r="P445" s="34" t="n">
        <f aca="false">IF($H$3="US",IF(LEFT(N445,1)="S",IF(O445&lt;=4000,1,IF(O445&gt;4000,0.79+(6*O445/100000))),IF(LEFT(N445,1)="L",IF(O445&lt;=200,1,IF(O445&gt;200,1.005+(4.5526*O445/100000))),IF(LEFT(N445,1)="H",1))),IF($H$3="SI",IF(LEFT(N445,1)="S",IF(O445&lt;=1219.51,1,IF(O445&gt;1219.51,0.79+(6*(O445*3.28)/100000))),IF(LEFT(N445,1)="L",IF(O445&lt;=60.98,1,IF(O445&gt;60.98,1.005+(4.5526*(O445*3.28)/100000))),IF(LEFT(N445,1)="H",1)))))</f>
        <v>0</v>
      </c>
      <c r="Q445" s="35"/>
      <c r="R445" s="36" t="str">
        <f aca="false">IF(AF445&lt;0,0,IF($AD445=0,"Review",IF($H$3="US",(($H445-$I445-0.066667*($G445))/($G445*$M445)-($L445*$Q445))*$P445,(($H445-$I445-0.066667*($G445))/($G445*$M445)-($L445/8.696*$Q445))*$P445*37)))</f>
        <v>Review</v>
      </c>
      <c r="S445" s="37" t="str">
        <f aca="false">IF(R445="Review","",IF(R445=0,"",(SQRT(SUMSQ((5),(100*1.4/(H445-I445)),(100*IF($E$3="US",0.1,0.1*37)/R445)))/100)*R445))</f>
        <v/>
      </c>
      <c r="T445" s="38" t="str">
        <f aca="false">IF(R445="Review","",IF(R445=0,"",S445/R445))</f>
        <v/>
      </c>
      <c r="U445" s="39" t="n">
        <v>0.1814</v>
      </c>
      <c r="V445" s="40" t="n">
        <v>0.00096</v>
      </c>
      <c r="W445" s="41" t="e">
        <f aca="false">U445*G445</f>
        <v>#VALUE!</v>
      </c>
      <c r="X445" s="41" t="e">
        <f aca="false">EXP(-W445)</f>
        <v>#VALUE!</v>
      </c>
      <c r="Y445" s="41" t="e">
        <f aca="false">1-X445</f>
        <v>#VALUE!</v>
      </c>
      <c r="Z445" s="41" t="e">
        <f aca="false">1-(Y445/W445)</f>
        <v>#VALUE!</v>
      </c>
      <c r="AA445" s="41" t="e">
        <f aca="false">(R445*U445*V445)/Z445</f>
        <v>#VALUE!</v>
      </c>
      <c r="AB445" s="40" t="n">
        <v>0.01887</v>
      </c>
      <c r="AC445" s="42" t="s">
        <v>50</v>
      </c>
      <c r="AD445" s="43" t="b">
        <f aca="false">AND(NOT(ISBLANK(D445)),NOT(ISBLANK(F445)),NOT(ISBLANK(H445)),NOT(ISBLANK(I445)),NOT(ISBLANK(O445)),NOT(ISBLANK(Q445)),Q445&gt;=0,O445&gt;=0,H445&gt;=0,I445&gt;=0,G445&gt;0)</f>
        <v>0</v>
      </c>
      <c r="AE445" s="42" t="s">
        <v>51</v>
      </c>
      <c r="AF445" s="44" t="str">
        <f aca="false">IF($AD445=0,"Review",IF($H$3="US",(($H445-$I445-0.066667*($G445))/($G445*$M445)-($L445*$Q445))*$P445,(($H445-$I445-0.066667*($G445))/($G445*$M445)-($L445/8.696*$Q445))*$P445*37))</f>
        <v>Review</v>
      </c>
      <c r="AG445" s="45" t="str">
        <f aca="false">IF($AD445=0,"Review",IF($H$3="US",AA445/AB445*0.105*37,AA445/AB445))</f>
        <v>Review</v>
      </c>
      <c r="AH445" s="46" t="str">
        <f aca="false">IF($AD445=0,"",IF($H$3="US",AG445/60/60,AG445/24/60/60))</f>
        <v/>
      </c>
      <c r="AI445" s="47" t="str">
        <f aca="false">IF($AD445=0,"",IF($H$3="US",AA445/AB445*37/24/60/60,AA445/AB445/24/60/60))</f>
        <v/>
      </c>
      <c r="AJ445" s="48" t="str">
        <f aca="false">IF(AD445=0,"",IF(AF445=0,"",S445/R445))</f>
        <v/>
      </c>
      <c r="AK445" s="49" t="str">
        <f aca="false">IF(AD445=1,5%,"")</f>
        <v/>
      </c>
      <c r="AL445" s="49" t="str">
        <f aca="false">IF(AD445=1,(100*1.4)/(H445-I445)/100,"")</f>
        <v/>
      </c>
      <c r="AM445" s="49" t="str">
        <f aca="false">IF(AD445=1,IF(G445&gt;0,IF($H$3="US",0.1/AF445,(0.1*37)/AF445),0.1),"")</f>
        <v/>
      </c>
      <c r="AN445" s="49" t="str">
        <f aca="false">IF(AD445=1,SQRT(AK445*AK445+AL445*AL445+AM445*AM445),"")</f>
        <v/>
      </c>
      <c r="AO445" s="55"/>
    </row>
    <row r="446" customFormat="false" ht="19.35" hidden="false" customHeight="false" outlineLevel="0" collapsed="false">
      <c r="A446" s="26"/>
      <c r="B446" s="26"/>
      <c r="C446" s="27"/>
      <c r="D446" s="28"/>
      <c r="E446" s="27"/>
      <c r="F446" s="28"/>
      <c r="G446" s="29" t="str">
        <f aca="false">IF(OR(ISBLANK(C446),ISBLANK(D446),ISBLANK(E446),ISBLANK(F446)),"",(E446+F446)-(C446+D446))</f>
        <v/>
      </c>
      <c r="H446" s="30"/>
      <c r="I446" s="31"/>
      <c r="J446" s="32" t="n">
        <f aca="false">IF(N446="SST",0.314473,IF(N446="SLT",0.031243,IF(N446="LST",0.124228,IF(N446="LLT",0.010189,IF(N446="LST-OO",0.074671,IF(N446="LLT-OO",0.011965,IF(N446="LMT-OO",0.013497,IF(N446="HST",7.2954,IF(N446="HLT",0.60795)))))))))</f>
        <v>0</v>
      </c>
      <c r="K446" s="32" t="n">
        <f aca="false">IF(N446="SST",0.260619,IF(N446="SLT",0.02188,IF(N446="LST",0.040676,IF(N446="LLT",0.003372,IF(N446="LST-OO",0.037557,IF(N446="LLT-OO",0.002079,IF(N446="LMT-OO",0.012499,IF(N446="HST",0.004293,IF(N446="HLT",0.0003578)))))))))</f>
        <v>0</v>
      </c>
      <c r="L446" s="29" t="n">
        <f aca="false">IF(N446="SST",0.087,IF(N446="SLT",0.087,IF(N446="LST",0.12,IF(N446="LLT",0.12,IF(N446="LST-OO",0.12,IF(N446="LLT-OO",0.12,IF(N446="LMT-OO",0.12,IF(N446="HST",0.07,IF(N446="HLT",0.07)))))))))</f>
        <v>0</v>
      </c>
      <c r="M446" s="33" t="str">
        <f aca="false">IF(ISBLANK(N446),"",IF(N446="HST",J446+K446*((I446+H446)/2),IF(N446="HLT",J446+K446*((I446+H446)/2),J446+K446*LN((I446+H446)/2))))</f>
        <v/>
      </c>
      <c r="N446" s="31"/>
      <c r="O446" s="31"/>
      <c r="P446" s="34" t="n">
        <f aca="false">IF($H$3="US",IF(LEFT(N446,1)="S",IF(O446&lt;=4000,1,IF(O446&gt;4000,0.79+(6*O446/100000))),IF(LEFT(N446,1)="L",IF(O446&lt;=200,1,IF(O446&gt;200,1.005+(4.5526*O446/100000))),IF(LEFT(N446,1)="H",1))),IF($H$3="SI",IF(LEFT(N446,1)="S",IF(O446&lt;=1219.51,1,IF(O446&gt;1219.51,0.79+(6*(O446*3.28)/100000))),IF(LEFT(N446,1)="L",IF(O446&lt;=60.98,1,IF(O446&gt;60.98,1.005+(4.5526*(O446*3.28)/100000))),IF(LEFT(N446,1)="H",1)))))</f>
        <v>0</v>
      </c>
      <c r="Q446" s="35"/>
      <c r="R446" s="36" t="str">
        <f aca="false">IF(AF446&lt;0,0,IF($AD446=0,"Review",IF($H$3="US",(($H446-$I446-0.066667*($G446))/($G446*$M446)-($L446*$Q446))*$P446,(($H446-$I446-0.066667*($G446))/($G446*$M446)-($L446/8.696*$Q446))*$P446*37)))</f>
        <v>Review</v>
      </c>
      <c r="S446" s="37" t="str">
        <f aca="false">IF(R446="Review","",IF(R446=0,"",(SQRT(SUMSQ((5),(100*1.4/(H446-I446)),(100*IF($E$3="US",0.1,0.1*37)/R446)))/100)*R446))</f>
        <v/>
      </c>
      <c r="T446" s="38" t="str">
        <f aca="false">IF(R446="Review","",IF(R446=0,"",S446/R446))</f>
        <v/>
      </c>
      <c r="U446" s="39" t="n">
        <v>0.1814</v>
      </c>
      <c r="V446" s="40" t="n">
        <v>0.00096</v>
      </c>
      <c r="W446" s="41" t="e">
        <f aca="false">U446*G446</f>
        <v>#VALUE!</v>
      </c>
      <c r="X446" s="41" t="e">
        <f aca="false">EXP(-W446)</f>
        <v>#VALUE!</v>
      </c>
      <c r="Y446" s="41" t="e">
        <f aca="false">1-X446</f>
        <v>#VALUE!</v>
      </c>
      <c r="Z446" s="41" t="e">
        <f aca="false">1-(Y446/W446)</f>
        <v>#VALUE!</v>
      </c>
      <c r="AA446" s="41" t="e">
        <f aca="false">(R446*U446*V446)/Z446</f>
        <v>#VALUE!</v>
      </c>
      <c r="AB446" s="40" t="n">
        <v>0.01887</v>
      </c>
      <c r="AC446" s="42" t="s">
        <v>50</v>
      </c>
      <c r="AD446" s="43" t="b">
        <f aca="false">AND(NOT(ISBLANK(D446)),NOT(ISBLANK(F446)),NOT(ISBLANK(H446)),NOT(ISBLANK(I446)),NOT(ISBLANK(O446)),NOT(ISBLANK(Q446)),Q446&gt;=0,O446&gt;=0,H446&gt;=0,I446&gt;=0,G446&gt;0)</f>
        <v>0</v>
      </c>
      <c r="AE446" s="42" t="s">
        <v>51</v>
      </c>
      <c r="AF446" s="44" t="str">
        <f aca="false">IF($AD446=0,"Review",IF($H$3="US",(($H446-$I446-0.066667*($G446))/($G446*$M446)-($L446*$Q446))*$P446,(($H446-$I446-0.066667*($G446))/($G446*$M446)-($L446/8.696*$Q446))*$P446*37))</f>
        <v>Review</v>
      </c>
      <c r="AG446" s="45" t="str">
        <f aca="false">IF($AD446=0,"Review",IF($H$3="US",AA446/AB446*0.105*37,AA446/AB446))</f>
        <v>Review</v>
      </c>
      <c r="AH446" s="46" t="str">
        <f aca="false">IF($AD446=0,"",IF($H$3="US",AG446/60/60,AG446/24/60/60))</f>
        <v/>
      </c>
      <c r="AI446" s="47" t="str">
        <f aca="false">IF($AD446=0,"",IF($H$3="US",AA446/AB446*37/24/60/60,AA446/AB446/24/60/60))</f>
        <v/>
      </c>
      <c r="AJ446" s="48" t="str">
        <f aca="false">IF(AD446=0,"",IF(AF446=0,"",S446/R446))</f>
        <v/>
      </c>
      <c r="AK446" s="49" t="str">
        <f aca="false">IF(AD446=1,5%,"")</f>
        <v/>
      </c>
      <c r="AL446" s="49" t="str">
        <f aca="false">IF(AD446=1,(100*1.4)/(H446-I446)/100,"")</f>
        <v/>
      </c>
      <c r="AM446" s="49" t="str">
        <f aca="false">IF(AD446=1,IF(G446&gt;0,IF($H$3="US",0.1/AF446,(0.1*37)/AF446),0.1),"")</f>
        <v/>
      </c>
      <c r="AN446" s="49" t="str">
        <f aca="false">IF(AD446=1,SQRT(AK446*AK446+AL446*AL446+AM446*AM446),"")</f>
        <v/>
      </c>
      <c r="AO446" s="55"/>
    </row>
    <row r="447" customFormat="false" ht="19.35" hidden="false" customHeight="false" outlineLevel="0" collapsed="false">
      <c r="A447" s="26"/>
      <c r="B447" s="26"/>
      <c r="C447" s="27"/>
      <c r="D447" s="28"/>
      <c r="E447" s="27"/>
      <c r="F447" s="28"/>
      <c r="G447" s="29" t="str">
        <f aca="false">IF(OR(ISBLANK(C447),ISBLANK(D447),ISBLANK(E447),ISBLANK(F447)),"",(E447+F447)-(C447+D447))</f>
        <v/>
      </c>
      <c r="H447" s="30"/>
      <c r="I447" s="31"/>
      <c r="J447" s="32" t="n">
        <f aca="false">IF(N447="SST",0.314473,IF(N447="SLT",0.031243,IF(N447="LST",0.124228,IF(N447="LLT",0.010189,IF(N447="LST-OO",0.074671,IF(N447="LLT-OO",0.011965,IF(N447="LMT-OO",0.013497,IF(N447="HST",7.2954,IF(N447="HLT",0.60795)))))))))</f>
        <v>0</v>
      </c>
      <c r="K447" s="32" t="n">
        <f aca="false">IF(N447="SST",0.260619,IF(N447="SLT",0.02188,IF(N447="LST",0.040676,IF(N447="LLT",0.003372,IF(N447="LST-OO",0.037557,IF(N447="LLT-OO",0.002079,IF(N447="LMT-OO",0.012499,IF(N447="HST",0.004293,IF(N447="HLT",0.0003578)))))))))</f>
        <v>0</v>
      </c>
      <c r="L447" s="29" t="n">
        <f aca="false">IF(N447="SST",0.087,IF(N447="SLT",0.087,IF(N447="LST",0.12,IF(N447="LLT",0.12,IF(N447="LST-OO",0.12,IF(N447="LLT-OO",0.12,IF(N447="LMT-OO",0.12,IF(N447="HST",0.07,IF(N447="HLT",0.07)))))))))</f>
        <v>0</v>
      </c>
      <c r="M447" s="33" t="str">
        <f aca="false">IF(ISBLANK(N447),"",IF(N447="HST",J447+K447*((I447+H447)/2),IF(N447="HLT",J447+K447*((I447+H447)/2),J447+K447*LN((I447+H447)/2))))</f>
        <v/>
      </c>
      <c r="N447" s="31"/>
      <c r="O447" s="31"/>
      <c r="P447" s="34" t="n">
        <f aca="false">IF($H$3="US",IF(LEFT(N447,1)="S",IF(O447&lt;=4000,1,IF(O447&gt;4000,0.79+(6*O447/100000))),IF(LEFT(N447,1)="L",IF(O447&lt;=200,1,IF(O447&gt;200,1.005+(4.5526*O447/100000))),IF(LEFT(N447,1)="H",1))),IF($H$3="SI",IF(LEFT(N447,1)="S",IF(O447&lt;=1219.51,1,IF(O447&gt;1219.51,0.79+(6*(O447*3.28)/100000))),IF(LEFT(N447,1)="L",IF(O447&lt;=60.98,1,IF(O447&gt;60.98,1.005+(4.5526*(O447*3.28)/100000))),IF(LEFT(N447,1)="H",1)))))</f>
        <v>0</v>
      </c>
      <c r="Q447" s="35"/>
      <c r="R447" s="36" t="str">
        <f aca="false">IF(AF447&lt;0,0,IF($AD447=0,"Review",IF($H$3="US",(($H447-$I447-0.066667*($G447))/($G447*$M447)-($L447*$Q447))*$P447,(($H447-$I447-0.066667*($G447))/($G447*$M447)-($L447/8.696*$Q447))*$P447*37)))</f>
        <v>Review</v>
      </c>
      <c r="S447" s="37" t="str">
        <f aca="false">IF(R447="Review","",IF(R447=0,"",(SQRT(SUMSQ((5),(100*1.4/(H447-I447)),(100*IF($E$3="US",0.1,0.1*37)/R447)))/100)*R447))</f>
        <v/>
      </c>
      <c r="T447" s="38" t="str">
        <f aca="false">IF(R447="Review","",IF(R447=0,"",S447/R447))</f>
        <v/>
      </c>
      <c r="U447" s="39" t="n">
        <v>0.1814</v>
      </c>
      <c r="V447" s="40" t="n">
        <v>0.00096</v>
      </c>
      <c r="W447" s="41" t="e">
        <f aca="false">U447*G447</f>
        <v>#VALUE!</v>
      </c>
      <c r="X447" s="41" t="e">
        <f aca="false">EXP(-W447)</f>
        <v>#VALUE!</v>
      </c>
      <c r="Y447" s="41" t="e">
        <f aca="false">1-X447</f>
        <v>#VALUE!</v>
      </c>
      <c r="Z447" s="41" t="e">
        <f aca="false">1-(Y447/W447)</f>
        <v>#VALUE!</v>
      </c>
      <c r="AA447" s="41" t="e">
        <f aca="false">(R447*U447*V447)/Z447</f>
        <v>#VALUE!</v>
      </c>
      <c r="AB447" s="40" t="n">
        <v>0.01887</v>
      </c>
      <c r="AC447" s="42" t="s">
        <v>50</v>
      </c>
      <c r="AD447" s="43" t="b">
        <f aca="false">AND(NOT(ISBLANK(D447)),NOT(ISBLANK(F447)),NOT(ISBLANK(H447)),NOT(ISBLANK(I447)),NOT(ISBLANK(O447)),NOT(ISBLANK(Q447)),Q447&gt;=0,O447&gt;=0,H447&gt;=0,I447&gt;=0,G447&gt;0)</f>
        <v>0</v>
      </c>
      <c r="AE447" s="42" t="s">
        <v>51</v>
      </c>
      <c r="AF447" s="44" t="str">
        <f aca="false">IF($AD447=0,"Review",IF($H$3="US",(($H447-$I447-0.066667*($G447))/($G447*$M447)-($L447*$Q447))*$P447,(($H447-$I447-0.066667*($G447))/($G447*$M447)-($L447/8.696*$Q447))*$P447*37))</f>
        <v>Review</v>
      </c>
      <c r="AG447" s="45" t="str">
        <f aca="false">IF($AD447=0,"Review",IF($H$3="US",AA447/AB447*0.105*37,AA447/AB447))</f>
        <v>Review</v>
      </c>
      <c r="AH447" s="46" t="str">
        <f aca="false">IF($AD447=0,"",IF($H$3="US",AG447/60/60,AG447/24/60/60))</f>
        <v/>
      </c>
      <c r="AI447" s="47" t="str">
        <f aca="false">IF($AD447=0,"",IF($H$3="US",AA447/AB447*37/24/60/60,AA447/AB447/24/60/60))</f>
        <v/>
      </c>
      <c r="AJ447" s="48" t="str">
        <f aca="false">IF(AD447=0,"",IF(AF447=0,"",S447/R447))</f>
        <v/>
      </c>
      <c r="AK447" s="49" t="str">
        <f aca="false">IF(AD447=1,5%,"")</f>
        <v/>
      </c>
      <c r="AL447" s="49" t="str">
        <f aca="false">IF(AD447=1,(100*1.4)/(H447-I447)/100,"")</f>
        <v/>
      </c>
      <c r="AM447" s="49" t="str">
        <f aca="false">IF(AD447=1,IF(G447&gt;0,IF($H$3="US",0.1/AF447,(0.1*37)/AF447),0.1),"")</f>
        <v/>
      </c>
      <c r="AN447" s="49" t="str">
        <f aca="false">IF(AD447=1,SQRT(AK447*AK447+AL447*AL447+AM447*AM447),"")</f>
        <v/>
      </c>
      <c r="AO447" s="55"/>
    </row>
    <row r="448" customFormat="false" ht="19.35" hidden="false" customHeight="false" outlineLevel="0" collapsed="false">
      <c r="A448" s="26"/>
      <c r="B448" s="26"/>
      <c r="C448" s="27"/>
      <c r="D448" s="28"/>
      <c r="E448" s="27"/>
      <c r="F448" s="28"/>
      <c r="G448" s="29" t="str">
        <f aca="false">IF(OR(ISBLANK(C448),ISBLANK(D448),ISBLANK(E448),ISBLANK(F448)),"",(E448+F448)-(C448+D448))</f>
        <v/>
      </c>
      <c r="H448" s="30"/>
      <c r="I448" s="31"/>
      <c r="J448" s="32" t="n">
        <f aca="false">IF(N448="SST",0.314473,IF(N448="SLT",0.031243,IF(N448="LST",0.124228,IF(N448="LLT",0.010189,IF(N448="LST-OO",0.074671,IF(N448="LLT-OO",0.011965,IF(N448="LMT-OO",0.013497,IF(N448="HST",7.2954,IF(N448="HLT",0.60795)))))))))</f>
        <v>0</v>
      </c>
      <c r="K448" s="32" t="n">
        <f aca="false">IF(N448="SST",0.260619,IF(N448="SLT",0.02188,IF(N448="LST",0.040676,IF(N448="LLT",0.003372,IF(N448="LST-OO",0.037557,IF(N448="LLT-OO",0.002079,IF(N448="LMT-OO",0.012499,IF(N448="HST",0.004293,IF(N448="HLT",0.0003578)))))))))</f>
        <v>0</v>
      </c>
      <c r="L448" s="29" t="n">
        <f aca="false">IF(N448="SST",0.087,IF(N448="SLT",0.087,IF(N448="LST",0.12,IF(N448="LLT",0.12,IF(N448="LST-OO",0.12,IF(N448="LLT-OO",0.12,IF(N448="LMT-OO",0.12,IF(N448="HST",0.07,IF(N448="HLT",0.07)))))))))</f>
        <v>0</v>
      </c>
      <c r="M448" s="33" t="str">
        <f aca="false">IF(ISBLANK(N448),"",IF(N448="HST",J448+K448*((I448+H448)/2),IF(N448="HLT",J448+K448*((I448+H448)/2),J448+K448*LN((I448+H448)/2))))</f>
        <v/>
      </c>
      <c r="N448" s="31"/>
      <c r="O448" s="31"/>
      <c r="P448" s="34" t="n">
        <f aca="false">IF($H$3="US",IF(LEFT(N448,1)="S",IF(O448&lt;=4000,1,IF(O448&gt;4000,0.79+(6*O448/100000))),IF(LEFT(N448,1)="L",IF(O448&lt;=200,1,IF(O448&gt;200,1.005+(4.5526*O448/100000))),IF(LEFT(N448,1)="H",1))),IF($H$3="SI",IF(LEFT(N448,1)="S",IF(O448&lt;=1219.51,1,IF(O448&gt;1219.51,0.79+(6*(O448*3.28)/100000))),IF(LEFT(N448,1)="L",IF(O448&lt;=60.98,1,IF(O448&gt;60.98,1.005+(4.5526*(O448*3.28)/100000))),IF(LEFT(N448,1)="H",1)))))</f>
        <v>0</v>
      </c>
      <c r="Q448" s="35"/>
      <c r="R448" s="36" t="str">
        <f aca="false">IF(AF448&lt;0,0,IF($AD448=0,"Review",IF($H$3="US",(($H448-$I448-0.066667*($G448))/($G448*$M448)-($L448*$Q448))*$P448,(($H448-$I448-0.066667*($G448))/($G448*$M448)-($L448/8.696*$Q448))*$P448*37)))</f>
        <v>Review</v>
      </c>
      <c r="S448" s="37" t="str">
        <f aca="false">IF(R448="Review","",IF(R448=0,"",(SQRT(SUMSQ((5),(100*1.4/(H448-I448)),(100*IF($E$3="US",0.1,0.1*37)/R448)))/100)*R448))</f>
        <v/>
      </c>
      <c r="T448" s="38" t="str">
        <f aca="false">IF(R448="Review","",IF(R448=0,"",S448/R448))</f>
        <v/>
      </c>
      <c r="U448" s="39" t="n">
        <v>0.1814</v>
      </c>
      <c r="V448" s="40" t="n">
        <v>0.00096</v>
      </c>
      <c r="W448" s="41" t="e">
        <f aca="false">U448*G448</f>
        <v>#VALUE!</v>
      </c>
      <c r="X448" s="41" t="e">
        <f aca="false">EXP(-W448)</f>
        <v>#VALUE!</v>
      </c>
      <c r="Y448" s="41" t="e">
        <f aca="false">1-X448</f>
        <v>#VALUE!</v>
      </c>
      <c r="Z448" s="41" t="e">
        <f aca="false">1-(Y448/W448)</f>
        <v>#VALUE!</v>
      </c>
      <c r="AA448" s="41" t="e">
        <f aca="false">(R448*U448*V448)/Z448</f>
        <v>#VALUE!</v>
      </c>
      <c r="AB448" s="40" t="n">
        <v>0.01887</v>
      </c>
      <c r="AC448" s="42" t="s">
        <v>50</v>
      </c>
      <c r="AD448" s="43" t="b">
        <f aca="false">AND(NOT(ISBLANK(D448)),NOT(ISBLANK(F448)),NOT(ISBLANK(H448)),NOT(ISBLANK(I448)),NOT(ISBLANK(O448)),NOT(ISBLANK(Q448)),Q448&gt;=0,O448&gt;=0,H448&gt;=0,I448&gt;=0,G448&gt;0)</f>
        <v>0</v>
      </c>
      <c r="AE448" s="42" t="s">
        <v>51</v>
      </c>
      <c r="AF448" s="44" t="str">
        <f aca="false">IF($AD448=0,"Review",IF($H$3="US",(($H448-$I448-0.066667*($G448))/($G448*$M448)-($L448*$Q448))*$P448,(($H448-$I448-0.066667*($G448))/($G448*$M448)-($L448/8.696*$Q448))*$P448*37))</f>
        <v>Review</v>
      </c>
      <c r="AG448" s="45" t="str">
        <f aca="false">IF($AD448=0,"Review",IF($H$3="US",AA448/AB448*0.105*37,AA448/AB448))</f>
        <v>Review</v>
      </c>
      <c r="AH448" s="46" t="str">
        <f aca="false">IF($AD448=0,"",IF($H$3="US",AG448/60/60,AG448/24/60/60))</f>
        <v/>
      </c>
      <c r="AI448" s="47" t="str">
        <f aca="false">IF($AD448=0,"",IF($H$3="US",AA448/AB448*37/24/60/60,AA448/AB448/24/60/60))</f>
        <v/>
      </c>
      <c r="AJ448" s="48" t="str">
        <f aca="false">IF(AD448=0,"",IF(AF448=0,"",S448/R448))</f>
        <v/>
      </c>
      <c r="AK448" s="49" t="str">
        <f aca="false">IF(AD448=1,5%,"")</f>
        <v/>
      </c>
      <c r="AL448" s="49" t="str">
        <f aca="false">IF(AD448=1,(100*1.4)/(H448-I448)/100,"")</f>
        <v/>
      </c>
      <c r="AM448" s="49" t="str">
        <f aca="false">IF(AD448=1,IF(G448&gt;0,IF($H$3="US",0.1/AF448,(0.1*37)/AF448),0.1),"")</f>
        <v/>
      </c>
      <c r="AN448" s="49" t="str">
        <f aca="false">IF(AD448=1,SQRT(AK448*AK448+AL448*AL448+AM448*AM448),"")</f>
        <v/>
      </c>
      <c r="AO448" s="55"/>
    </row>
    <row r="449" customFormat="false" ht="19.35" hidden="false" customHeight="false" outlineLevel="0" collapsed="false">
      <c r="A449" s="26"/>
      <c r="B449" s="26"/>
      <c r="C449" s="27"/>
      <c r="D449" s="28"/>
      <c r="E449" s="27"/>
      <c r="F449" s="28"/>
      <c r="G449" s="29" t="str">
        <f aca="false">IF(OR(ISBLANK(C449),ISBLANK(D449),ISBLANK(E449),ISBLANK(F449)),"",(E449+F449)-(C449+D449))</f>
        <v/>
      </c>
      <c r="H449" s="30"/>
      <c r="I449" s="31"/>
      <c r="J449" s="32" t="n">
        <f aca="false">IF(N449="SST",0.314473,IF(N449="SLT",0.031243,IF(N449="LST",0.124228,IF(N449="LLT",0.010189,IF(N449="LST-OO",0.074671,IF(N449="LLT-OO",0.011965,IF(N449="LMT-OO",0.013497,IF(N449="HST",7.2954,IF(N449="HLT",0.60795)))))))))</f>
        <v>0</v>
      </c>
      <c r="K449" s="32" t="n">
        <f aca="false">IF(N449="SST",0.260619,IF(N449="SLT",0.02188,IF(N449="LST",0.040676,IF(N449="LLT",0.003372,IF(N449="LST-OO",0.037557,IF(N449="LLT-OO",0.002079,IF(N449="LMT-OO",0.012499,IF(N449="HST",0.004293,IF(N449="HLT",0.0003578)))))))))</f>
        <v>0</v>
      </c>
      <c r="L449" s="29" t="n">
        <f aca="false">IF(N449="SST",0.087,IF(N449="SLT",0.087,IF(N449="LST",0.12,IF(N449="LLT",0.12,IF(N449="LST-OO",0.12,IF(N449="LLT-OO",0.12,IF(N449="LMT-OO",0.12,IF(N449="HST",0.07,IF(N449="HLT",0.07)))))))))</f>
        <v>0</v>
      </c>
      <c r="M449" s="33" t="str">
        <f aca="false">IF(ISBLANK(N449),"",IF(N449="HST",J449+K449*((I449+H449)/2),IF(N449="HLT",J449+K449*((I449+H449)/2),J449+K449*LN((I449+H449)/2))))</f>
        <v/>
      </c>
      <c r="N449" s="31"/>
      <c r="O449" s="31"/>
      <c r="P449" s="34" t="n">
        <f aca="false">IF($H$3="US",IF(LEFT(N449,1)="S",IF(O449&lt;=4000,1,IF(O449&gt;4000,0.79+(6*O449/100000))),IF(LEFT(N449,1)="L",IF(O449&lt;=200,1,IF(O449&gt;200,1.005+(4.5526*O449/100000))),IF(LEFT(N449,1)="H",1))),IF($H$3="SI",IF(LEFT(N449,1)="S",IF(O449&lt;=1219.51,1,IF(O449&gt;1219.51,0.79+(6*(O449*3.28)/100000))),IF(LEFT(N449,1)="L",IF(O449&lt;=60.98,1,IF(O449&gt;60.98,1.005+(4.5526*(O449*3.28)/100000))),IF(LEFT(N449,1)="H",1)))))</f>
        <v>0</v>
      </c>
      <c r="Q449" s="35"/>
      <c r="R449" s="36" t="str">
        <f aca="false">IF(AF449&lt;0,0,IF($AD449=0,"Review",IF($H$3="US",(($H449-$I449-0.066667*($G449))/($G449*$M449)-($L449*$Q449))*$P449,(($H449-$I449-0.066667*($G449))/($G449*$M449)-($L449/8.696*$Q449))*$P449*37)))</f>
        <v>Review</v>
      </c>
      <c r="S449" s="37" t="str">
        <f aca="false">IF(R449="Review","",IF(R449=0,"",(SQRT(SUMSQ((5),(100*1.4/(H449-I449)),(100*IF($E$3="US",0.1,0.1*37)/R449)))/100)*R449))</f>
        <v/>
      </c>
      <c r="T449" s="38" t="str">
        <f aca="false">IF(R449="Review","",IF(R449=0,"",S449/R449))</f>
        <v/>
      </c>
      <c r="U449" s="39" t="n">
        <v>0.1814</v>
      </c>
      <c r="V449" s="40" t="n">
        <v>0.00096</v>
      </c>
      <c r="W449" s="41" t="e">
        <f aca="false">U449*G449</f>
        <v>#VALUE!</v>
      </c>
      <c r="X449" s="41" t="e">
        <f aca="false">EXP(-W449)</f>
        <v>#VALUE!</v>
      </c>
      <c r="Y449" s="41" t="e">
        <f aca="false">1-X449</f>
        <v>#VALUE!</v>
      </c>
      <c r="Z449" s="41" t="e">
        <f aca="false">1-(Y449/W449)</f>
        <v>#VALUE!</v>
      </c>
      <c r="AA449" s="41" t="e">
        <f aca="false">(R449*U449*V449)/Z449</f>
        <v>#VALUE!</v>
      </c>
      <c r="AB449" s="40" t="n">
        <v>0.01887</v>
      </c>
      <c r="AC449" s="42" t="s">
        <v>50</v>
      </c>
      <c r="AD449" s="43" t="b">
        <f aca="false">AND(NOT(ISBLANK(D449)),NOT(ISBLANK(F449)),NOT(ISBLANK(H449)),NOT(ISBLANK(I449)),NOT(ISBLANK(O449)),NOT(ISBLANK(Q449)),Q449&gt;=0,O449&gt;=0,H449&gt;=0,I449&gt;=0,G449&gt;0)</f>
        <v>0</v>
      </c>
      <c r="AE449" s="42" t="s">
        <v>51</v>
      </c>
      <c r="AF449" s="44" t="str">
        <f aca="false">IF($AD449=0,"Review",IF($H$3="US",(($H449-$I449-0.066667*($G449))/($G449*$M449)-($L449*$Q449))*$P449,(($H449-$I449-0.066667*($G449))/($G449*$M449)-($L449/8.696*$Q449))*$P449*37))</f>
        <v>Review</v>
      </c>
      <c r="AG449" s="45" t="str">
        <f aca="false">IF($AD449=0,"Review",IF($H$3="US",AA449/AB449*0.105*37,AA449/AB449))</f>
        <v>Review</v>
      </c>
      <c r="AH449" s="46" t="str">
        <f aca="false">IF($AD449=0,"",IF($H$3="US",AG449/60/60,AG449/24/60/60))</f>
        <v/>
      </c>
      <c r="AI449" s="47" t="str">
        <f aca="false">IF($AD449=0,"",IF($H$3="US",AA449/AB449*37/24/60/60,AA449/AB449/24/60/60))</f>
        <v/>
      </c>
      <c r="AJ449" s="48" t="str">
        <f aca="false">IF(AD449=0,"",IF(AF449=0,"",S449/R449))</f>
        <v/>
      </c>
      <c r="AK449" s="49" t="str">
        <f aca="false">IF(AD449=1,5%,"")</f>
        <v/>
      </c>
      <c r="AL449" s="49" t="str">
        <f aca="false">IF(AD449=1,(100*1.4)/(H449-I449)/100,"")</f>
        <v/>
      </c>
      <c r="AM449" s="49" t="str">
        <f aca="false">IF(AD449=1,IF(G449&gt;0,IF($H$3="US",0.1/AF449,(0.1*37)/AF449),0.1),"")</f>
        <v/>
      </c>
      <c r="AN449" s="49" t="str">
        <f aca="false">IF(AD449=1,SQRT(AK449*AK449+AL449*AL449+AM449*AM449),"")</f>
        <v/>
      </c>
      <c r="AO449" s="55"/>
    </row>
    <row r="450" customFormat="false" ht="19.35" hidden="false" customHeight="false" outlineLevel="0" collapsed="false">
      <c r="A450" s="26"/>
      <c r="B450" s="26"/>
      <c r="C450" s="27"/>
      <c r="D450" s="28"/>
      <c r="E450" s="27"/>
      <c r="F450" s="28"/>
      <c r="G450" s="29" t="str">
        <f aca="false">IF(OR(ISBLANK(C450),ISBLANK(D450),ISBLANK(E450),ISBLANK(F450)),"",(E450+F450)-(C450+D450))</f>
        <v/>
      </c>
      <c r="H450" s="30"/>
      <c r="I450" s="31"/>
      <c r="J450" s="32" t="n">
        <f aca="false">IF(N450="SST",0.314473,IF(N450="SLT",0.031243,IF(N450="LST",0.124228,IF(N450="LLT",0.010189,IF(N450="LST-OO",0.074671,IF(N450="LLT-OO",0.011965,IF(N450="LMT-OO",0.013497,IF(N450="HST",7.2954,IF(N450="HLT",0.60795)))))))))</f>
        <v>0</v>
      </c>
      <c r="K450" s="32" t="n">
        <f aca="false">IF(N450="SST",0.260619,IF(N450="SLT",0.02188,IF(N450="LST",0.040676,IF(N450="LLT",0.003372,IF(N450="LST-OO",0.037557,IF(N450="LLT-OO",0.002079,IF(N450="LMT-OO",0.012499,IF(N450="HST",0.004293,IF(N450="HLT",0.0003578)))))))))</f>
        <v>0</v>
      </c>
      <c r="L450" s="29" t="n">
        <f aca="false">IF(N450="SST",0.087,IF(N450="SLT",0.087,IF(N450="LST",0.12,IF(N450="LLT",0.12,IF(N450="LST-OO",0.12,IF(N450="LLT-OO",0.12,IF(N450="LMT-OO",0.12,IF(N450="HST",0.07,IF(N450="HLT",0.07)))))))))</f>
        <v>0</v>
      </c>
      <c r="M450" s="33" t="str">
        <f aca="false">IF(ISBLANK(N450),"",IF(N450="HST",J450+K450*((I450+H450)/2),IF(N450="HLT",J450+K450*((I450+H450)/2),J450+K450*LN((I450+H450)/2))))</f>
        <v/>
      </c>
      <c r="N450" s="31"/>
      <c r="O450" s="31"/>
      <c r="P450" s="34" t="n">
        <f aca="false">IF($H$3="US",IF(LEFT(N450,1)="S",IF(O450&lt;=4000,1,IF(O450&gt;4000,0.79+(6*O450/100000))),IF(LEFT(N450,1)="L",IF(O450&lt;=200,1,IF(O450&gt;200,1.005+(4.5526*O450/100000))),IF(LEFT(N450,1)="H",1))),IF($H$3="SI",IF(LEFT(N450,1)="S",IF(O450&lt;=1219.51,1,IF(O450&gt;1219.51,0.79+(6*(O450*3.28)/100000))),IF(LEFT(N450,1)="L",IF(O450&lt;=60.98,1,IF(O450&gt;60.98,1.005+(4.5526*(O450*3.28)/100000))),IF(LEFT(N450,1)="H",1)))))</f>
        <v>0</v>
      </c>
      <c r="Q450" s="35"/>
      <c r="R450" s="36" t="str">
        <f aca="false">IF(AF450&lt;0,0,IF($AD450=0,"Review",IF($H$3="US",(($H450-$I450-0.066667*($G450))/($G450*$M450)-($L450*$Q450))*$P450,(($H450-$I450-0.066667*($G450))/($G450*$M450)-($L450/8.696*$Q450))*$P450*37)))</f>
        <v>Review</v>
      </c>
      <c r="S450" s="37" t="str">
        <f aca="false">IF(R450="Review","",IF(R450=0,"",(SQRT(SUMSQ((5),(100*1.4/(H450-I450)),(100*IF($E$3="US",0.1,0.1*37)/R450)))/100)*R450))</f>
        <v/>
      </c>
      <c r="T450" s="38" t="str">
        <f aca="false">IF(R450="Review","",IF(R450=0,"",S450/R450))</f>
        <v/>
      </c>
      <c r="U450" s="39" t="n">
        <v>0.1814</v>
      </c>
      <c r="V450" s="40" t="n">
        <v>0.00096</v>
      </c>
      <c r="W450" s="41" t="e">
        <f aca="false">U450*G450</f>
        <v>#VALUE!</v>
      </c>
      <c r="X450" s="41" t="e">
        <f aca="false">EXP(-W450)</f>
        <v>#VALUE!</v>
      </c>
      <c r="Y450" s="41" t="e">
        <f aca="false">1-X450</f>
        <v>#VALUE!</v>
      </c>
      <c r="Z450" s="41" t="e">
        <f aca="false">1-(Y450/W450)</f>
        <v>#VALUE!</v>
      </c>
      <c r="AA450" s="41" t="e">
        <f aca="false">(R450*U450*V450)/Z450</f>
        <v>#VALUE!</v>
      </c>
      <c r="AB450" s="40" t="n">
        <v>0.01887</v>
      </c>
      <c r="AC450" s="42" t="s">
        <v>50</v>
      </c>
      <c r="AD450" s="43" t="b">
        <f aca="false">AND(NOT(ISBLANK(D450)),NOT(ISBLANK(F450)),NOT(ISBLANK(H450)),NOT(ISBLANK(I450)),NOT(ISBLANK(O450)),NOT(ISBLANK(Q450)),Q450&gt;=0,O450&gt;=0,H450&gt;=0,I450&gt;=0,G450&gt;0)</f>
        <v>0</v>
      </c>
      <c r="AE450" s="42" t="s">
        <v>51</v>
      </c>
      <c r="AF450" s="44" t="str">
        <f aca="false">IF($AD450=0,"Review",IF($H$3="US",(($H450-$I450-0.066667*($G450))/($G450*$M450)-($L450*$Q450))*$P450,(($H450-$I450-0.066667*($G450))/($G450*$M450)-($L450/8.696*$Q450))*$P450*37))</f>
        <v>Review</v>
      </c>
      <c r="AG450" s="45" t="str">
        <f aca="false">IF($AD450=0,"Review",IF($H$3="US",AA450/AB450*0.105*37,AA450/AB450))</f>
        <v>Review</v>
      </c>
      <c r="AH450" s="46" t="str">
        <f aca="false">IF($AD450=0,"",IF($H$3="US",AG450/60/60,AG450/24/60/60))</f>
        <v/>
      </c>
      <c r="AI450" s="47" t="str">
        <f aca="false">IF($AD450=0,"",IF($H$3="US",AA450/AB450*37/24/60/60,AA450/AB450/24/60/60))</f>
        <v/>
      </c>
      <c r="AJ450" s="48" t="str">
        <f aca="false">IF(AD450=0,"",IF(AF450=0,"",S450/R450))</f>
        <v/>
      </c>
      <c r="AK450" s="49" t="str">
        <f aca="false">IF(AD450=1,5%,"")</f>
        <v/>
      </c>
      <c r="AL450" s="49" t="str">
        <f aca="false">IF(AD450=1,(100*1.4)/(H450-I450)/100,"")</f>
        <v/>
      </c>
      <c r="AM450" s="49" t="str">
        <f aca="false">IF(AD450=1,IF(G450&gt;0,IF($H$3="US",0.1/AF450,(0.1*37)/AF450),0.1),"")</f>
        <v/>
      </c>
      <c r="AN450" s="49" t="str">
        <f aca="false">IF(AD450=1,SQRT(AK450*AK450+AL450*AL450+AM450*AM450),"")</f>
        <v/>
      </c>
      <c r="AO450" s="55"/>
    </row>
    <row r="451" customFormat="false" ht="19.35" hidden="false" customHeight="false" outlineLevel="0" collapsed="false">
      <c r="A451" s="26"/>
      <c r="B451" s="26"/>
      <c r="C451" s="27"/>
      <c r="D451" s="28"/>
      <c r="E451" s="27"/>
      <c r="F451" s="28"/>
      <c r="G451" s="29" t="str">
        <f aca="false">IF(OR(ISBLANK(C451),ISBLANK(D451),ISBLANK(E451),ISBLANK(F451)),"",(E451+F451)-(C451+D451))</f>
        <v/>
      </c>
      <c r="H451" s="30"/>
      <c r="I451" s="31"/>
      <c r="J451" s="32" t="n">
        <f aca="false">IF(N451="SST",0.314473,IF(N451="SLT",0.031243,IF(N451="LST",0.124228,IF(N451="LLT",0.010189,IF(N451="LST-OO",0.074671,IF(N451="LLT-OO",0.011965,IF(N451="LMT-OO",0.013497,IF(N451="HST",7.2954,IF(N451="HLT",0.60795)))))))))</f>
        <v>0</v>
      </c>
      <c r="K451" s="32" t="n">
        <f aca="false">IF(N451="SST",0.260619,IF(N451="SLT",0.02188,IF(N451="LST",0.040676,IF(N451="LLT",0.003372,IF(N451="LST-OO",0.037557,IF(N451="LLT-OO",0.002079,IF(N451="LMT-OO",0.012499,IF(N451="HST",0.004293,IF(N451="HLT",0.0003578)))))))))</f>
        <v>0</v>
      </c>
      <c r="L451" s="29" t="n">
        <f aca="false">IF(N451="SST",0.087,IF(N451="SLT",0.087,IF(N451="LST",0.12,IF(N451="LLT",0.12,IF(N451="LST-OO",0.12,IF(N451="LLT-OO",0.12,IF(N451="LMT-OO",0.12,IF(N451="HST",0.07,IF(N451="HLT",0.07)))))))))</f>
        <v>0</v>
      </c>
      <c r="M451" s="33" t="str">
        <f aca="false">IF(ISBLANK(N451),"",IF(N451="HST",J451+K451*((I451+H451)/2),IF(N451="HLT",J451+K451*((I451+H451)/2),J451+K451*LN((I451+H451)/2))))</f>
        <v/>
      </c>
      <c r="N451" s="31"/>
      <c r="O451" s="31"/>
      <c r="P451" s="34" t="n">
        <f aca="false">IF($H$3="US",IF(LEFT(N451,1)="S",IF(O451&lt;=4000,1,IF(O451&gt;4000,0.79+(6*O451/100000))),IF(LEFT(N451,1)="L",IF(O451&lt;=200,1,IF(O451&gt;200,1.005+(4.5526*O451/100000))),IF(LEFT(N451,1)="H",1))),IF($H$3="SI",IF(LEFT(N451,1)="S",IF(O451&lt;=1219.51,1,IF(O451&gt;1219.51,0.79+(6*(O451*3.28)/100000))),IF(LEFT(N451,1)="L",IF(O451&lt;=60.98,1,IF(O451&gt;60.98,1.005+(4.5526*(O451*3.28)/100000))),IF(LEFT(N451,1)="H",1)))))</f>
        <v>0</v>
      </c>
      <c r="Q451" s="35"/>
      <c r="R451" s="36" t="str">
        <f aca="false">IF(AF451&lt;0,0,IF($AD451=0,"Review",IF($H$3="US",(($H451-$I451-0.066667*($G451))/($G451*$M451)-($L451*$Q451))*$P451,(($H451-$I451-0.066667*($G451))/($G451*$M451)-($L451/8.696*$Q451))*$P451*37)))</f>
        <v>Review</v>
      </c>
      <c r="S451" s="37" t="str">
        <f aca="false">IF(R451="Review","",IF(R451=0,"",(SQRT(SUMSQ((5),(100*1.4/(H451-I451)),(100*IF($E$3="US",0.1,0.1*37)/R451)))/100)*R451))</f>
        <v/>
      </c>
      <c r="T451" s="38" t="str">
        <f aca="false">IF(R451="Review","",IF(R451=0,"",S451/R451))</f>
        <v/>
      </c>
      <c r="U451" s="39" t="n">
        <v>0.1814</v>
      </c>
      <c r="V451" s="40" t="n">
        <v>0.00096</v>
      </c>
      <c r="W451" s="41" t="e">
        <f aca="false">U451*G451</f>
        <v>#VALUE!</v>
      </c>
      <c r="X451" s="41" t="e">
        <f aca="false">EXP(-W451)</f>
        <v>#VALUE!</v>
      </c>
      <c r="Y451" s="41" t="e">
        <f aca="false">1-X451</f>
        <v>#VALUE!</v>
      </c>
      <c r="Z451" s="41" t="e">
        <f aca="false">1-(Y451/W451)</f>
        <v>#VALUE!</v>
      </c>
      <c r="AA451" s="41" t="e">
        <f aca="false">(R451*U451*V451)/Z451</f>
        <v>#VALUE!</v>
      </c>
      <c r="AB451" s="40" t="n">
        <v>0.01887</v>
      </c>
      <c r="AC451" s="42" t="s">
        <v>50</v>
      </c>
      <c r="AD451" s="43" t="b">
        <f aca="false">AND(NOT(ISBLANK(D451)),NOT(ISBLANK(F451)),NOT(ISBLANK(H451)),NOT(ISBLANK(I451)),NOT(ISBLANK(O451)),NOT(ISBLANK(Q451)),Q451&gt;=0,O451&gt;=0,H451&gt;=0,I451&gt;=0,G451&gt;0)</f>
        <v>0</v>
      </c>
      <c r="AE451" s="42" t="s">
        <v>51</v>
      </c>
      <c r="AF451" s="44" t="str">
        <f aca="false">IF($AD451=0,"Review",IF($H$3="US",(($H451-$I451-0.066667*($G451))/($G451*$M451)-($L451*$Q451))*$P451,(($H451-$I451-0.066667*($G451))/($G451*$M451)-($L451/8.696*$Q451))*$P451*37))</f>
        <v>Review</v>
      </c>
      <c r="AG451" s="45" t="str">
        <f aca="false">IF($AD451=0,"Review",IF($H$3="US",AA451/AB451*0.105*37,AA451/AB451))</f>
        <v>Review</v>
      </c>
      <c r="AH451" s="46" t="str">
        <f aca="false">IF($AD451=0,"",IF($H$3="US",AG451/60/60,AG451/24/60/60))</f>
        <v/>
      </c>
      <c r="AI451" s="47" t="str">
        <f aca="false">IF($AD451=0,"",IF($H$3="US",AA451/AB451*37/24/60/60,AA451/AB451/24/60/60))</f>
        <v/>
      </c>
      <c r="AJ451" s="48" t="str">
        <f aca="false">IF(AD451=0,"",IF(AF451=0,"",S451/R451))</f>
        <v/>
      </c>
      <c r="AK451" s="49" t="str">
        <f aca="false">IF(AD451=1,5%,"")</f>
        <v/>
      </c>
      <c r="AL451" s="49" t="str">
        <f aca="false">IF(AD451=1,(100*1.4)/(H451-I451)/100,"")</f>
        <v/>
      </c>
      <c r="AM451" s="49" t="str">
        <f aca="false">IF(AD451=1,IF(G451&gt;0,IF($H$3="US",0.1/AF451,(0.1*37)/AF451),0.1),"")</f>
        <v/>
      </c>
      <c r="AN451" s="49" t="str">
        <f aca="false">IF(AD451=1,SQRT(AK451*AK451+AL451*AL451+AM451*AM451),"")</f>
        <v/>
      </c>
      <c r="AO451" s="55"/>
    </row>
    <row r="452" customFormat="false" ht="19.35" hidden="false" customHeight="false" outlineLevel="0" collapsed="false">
      <c r="A452" s="26"/>
      <c r="B452" s="26"/>
      <c r="C452" s="27"/>
      <c r="D452" s="28"/>
      <c r="E452" s="27"/>
      <c r="F452" s="28"/>
      <c r="G452" s="29" t="str">
        <f aca="false">IF(OR(ISBLANK(C452),ISBLANK(D452),ISBLANK(E452),ISBLANK(F452)),"",(E452+F452)-(C452+D452))</f>
        <v/>
      </c>
      <c r="H452" s="30"/>
      <c r="I452" s="31"/>
      <c r="J452" s="32" t="n">
        <f aca="false">IF(N452="SST",0.314473,IF(N452="SLT",0.031243,IF(N452="LST",0.124228,IF(N452="LLT",0.010189,IF(N452="LST-OO",0.074671,IF(N452="LLT-OO",0.011965,IF(N452="LMT-OO",0.013497,IF(N452="HST",7.2954,IF(N452="HLT",0.60795)))))))))</f>
        <v>0</v>
      </c>
      <c r="K452" s="32" t="n">
        <f aca="false">IF(N452="SST",0.260619,IF(N452="SLT",0.02188,IF(N452="LST",0.040676,IF(N452="LLT",0.003372,IF(N452="LST-OO",0.037557,IF(N452="LLT-OO",0.002079,IF(N452="LMT-OO",0.012499,IF(N452="HST",0.004293,IF(N452="HLT",0.0003578)))))))))</f>
        <v>0</v>
      </c>
      <c r="L452" s="29" t="n">
        <f aca="false">IF(N452="SST",0.087,IF(N452="SLT",0.087,IF(N452="LST",0.12,IF(N452="LLT",0.12,IF(N452="LST-OO",0.12,IF(N452="LLT-OO",0.12,IF(N452="LMT-OO",0.12,IF(N452="HST",0.07,IF(N452="HLT",0.07)))))))))</f>
        <v>0</v>
      </c>
      <c r="M452" s="33" t="str">
        <f aca="false">IF(ISBLANK(N452),"",IF(N452="HST",J452+K452*((I452+H452)/2),IF(N452="HLT",J452+K452*((I452+H452)/2),J452+K452*LN((I452+H452)/2))))</f>
        <v/>
      </c>
      <c r="N452" s="31"/>
      <c r="O452" s="31"/>
      <c r="P452" s="34" t="n">
        <f aca="false">IF($H$3="US",IF(LEFT(N452,1)="S",IF(O452&lt;=4000,1,IF(O452&gt;4000,0.79+(6*O452/100000))),IF(LEFT(N452,1)="L",IF(O452&lt;=200,1,IF(O452&gt;200,1.005+(4.5526*O452/100000))),IF(LEFT(N452,1)="H",1))),IF($H$3="SI",IF(LEFT(N452,1)="S",IF(O452&lt;=1219.51,1,IF(O452&gt;1219.51,0.79+(6*(O452*3.28)/100000))),IF(LEFT(N452,1)="L",IF(O452&lt;=60.98,1,IF(O452&gt;60.98,1.005+(4.5526*(O452*3.28)/100000))),IF(LEFT(N452,1)="H",1)))))</f>
        <v>0</v>
      </c>
      <c r="Q452" s="35"/>
      <c r="R452" s="36" t="str">
        <f aca="false">IF(AF452&lt;0,0,IF($AD452=0,"Review",IF($H$3="US",(($H452-$I452-0.066667*($G452))/($G452*$M452)-($L452*$Q452))*$P452,(($H452-$I452-0.066667*($G452))/($G452*$M452)-($L452/8.696*$Q452))*$P452*37)))</f>
        <v>Review</v>
      </c>
      <c r="S452" s="37" t="str">
        <f aca="false">IF(R452="Review","",IF(R452=0,"",(SQRT(SUMSQ((5),(100*1.4/(H452-I452)),(100*IF($E$3="US",0.1,0.1*37)/R452)))/100)*R452))</f>
        <v/>
      </c>
      <c r="T452" s="38" t="str">
        <f aca="false">IF(R452="Review","",IF(R452=0,"",S452/R452))</f>
        <v/>
      </c>
      <c r="U452" s="39" t="n">
        <v>0.1814</v>
      </c>
      <c r="V452" s="40" t="n">
        <v>0.00096</v>
      </c>
      <c r="W452" s="41" t="e">
        <f aca="false">U452*G452</f>
        <v>#VALUE!</v>
      </c>
      <c r="X452" s="41" t="e">
        <f aca="false">EXP(-W452)</f>
        <v>#VALUE!</v>
      </c>
      <c r="Y452" s="41" t="e">
        <f aca="false">1-X452</f>
        <v>#VALUE!</v>
      </c>
      <c r="Z452" s="41" t="e">
        <f aca="false">1-(Y452/W452)</f>
        <v>#VALUE!</v>
      </c>
      <c r="AA452" s="41" t="e">
        <f aca="false">(R452*U452*V452)/Z452</f>
        <v>#VALUE!</v>
      </c>
      <c r="AB452" s="40" t="n">
        <v>0.01887</v>
      </c>
      <c r="AC452" s="42" t="s">
        <v>50</v>
      </c>
      <c r="AD452" s="43" t="b">
        <f aca="false">AND(NOT(ISBLANK(D452)),NOT(ISBLANK(F452)),NOT(ISBLANK(H452)),NOT(ISBLANK(I452)),NOT(ISBLANK(O452)),NOT(ISBLANK(Q452)),Q452&gt;=0,O452&gt;=0,H452&gt;=0,I452&gt;=0,G452&gt;0)</f>
        <v>0</v>
      </c>
      <c r="AE452" s="42" t="s">
        <v>51</v>
      </c>
      <c r="AF452" s="44" t="str">
        <f aca="false">IF($AD452=0,"Review",IF($H$3="US",(($H452-$I452-0.066667*($G452))/($G452*$M452)-($L452*$Q452))*$P452,(($H452-$I452-0.066667*($G452))/($G452*$M452)-($L452/8.696*$Q452))*$P452*37))</f>
        <v>Review</v>
      </c>
      <c r="AG452" s="45" t="str">
        <f aca="false">IF($AD452=0,"Review",IF($H$3="US",AA452/AB452*0.105*37,AA452/AB452))</f>
        <v>Review</v>
      </c>
      <c r="AH452" s="46" t="str">
        <f aca="false">IF($AD452=0,"",IF($H$3="US",AG452/60/60,AG452/24/60/60))</f>
        <v/>
      </c>
      <c r="AI452" s="47" t="str">
        <f aca="false">IF($AD452=0,"",IF($H$3="US",AA452/AB452*37/24/60/60,AA452/AB452/24/60/60))</f>
        <v/>
      </c>
      <c r="AJ452" s="48" t="str">
        <f aca="false">IF(AD452=0,"",IF(AF452=0,"",S452/R452))</f>
        <v/>
      </c>
      <c r="AK452" s="49" t="str">
        <f aca="false">IF(AD452=1,5%,"")</f>
        <v/>
      </c>
      <c r="AL452" s="49" t="str">
        <f aca="false">IF(AD452=1,(100*1.4)/(H452-I452)/100,"")</f>
        <v/>
      </c>
      <c r="AM452" s="49" t="str">
        <f aca="false">IF(AD452=1,IF(G452&gt;0,IF($H$3="US",0.1/AF452,(0.1*37)/AF452),0.1),"")</f>
        <v/>
      </c>
      <c r="AN452" s="49" t="str">
        <f aca="false">IF(AD452=1,SQRT(AK452*AK452+AL452*AL452+AM452*AM452),"")</f>
        <v/>
      </c>
      <c r="AO452" s="55"/>
    </row>
    <row r="453" customFormat="false" ht="19.35" hidden="false" customHeight="false" outlineLevel="0" collapsed="false">
      <c r="A453" s="26"/>
      <c r="B453" s="26"/>
      <c r="C453" s="27"/>
      <c r="D453" s="28"/>
      <c r="E453" s="27"/>
      <c r="F453" s="28"/>
      <c r="G453" s="29" t="str">
        <f aca="false">IF(OR(ISBLANK(C453),ISBLANK(D453),ISBLANK(E453),ISBLANK(F453)),"",(E453+F453)-(C453+D453))</f>
        <v/>
      </c>
      <c r="H453" s="30"/>
      <c r="I453" s="31"/>
      <c r="J453" s="32" t="n">
        <f aca="false">IF(N453="SST",0.314473,IF(N453="SLT",0.031243,IF(N453="LST",0.124228,IF(N453="LLT",0.010189,IF(N453="LST-OO",0.074671,IF(N453="LLT-OO",0.011965,IF(N453="LMT-OO",0.013497,IF(N453="HST",7.2954,IF(N453="HLT",0.60795)))))))))</f>
        <v>0</v>
      </c>
      <c r="K453" s="32" t="n">
        <f aca="false">IF(N453="SST",0.260619,IF(N453="SLT",0.02188,IF(N453="LST",0.040676,IF(N453="LLT",0.003372,IF(N453="LST-OO",0.037557,IF(N453="LLT-OO",0.002079,IF(N453="LMT-OO",0.012499,IF(N453="HST",0.004293,IF(N453="HLT",0.0003578)))))))))</f>
        <v>0</v>
      </c>
      <c r="L453" s="29" t="n">
        <f aca="false">IF(N453="SST",0.087,IF(N453="SLT",0.087,IF(N453="LST",0.12,IF(N453="LLT",0.12,IF(N453="LST-OO",0.12,IF(N453="LLT-OO",0.12,IF(N453="LMT-OO",0.12,IF(N453="HST",0.07,IF(N453="HLT",0.07)))))))))</f>
        <v>0</v>
      </c>
      <c r="M453" s="33" t="str">
        <f aca="false">IF(ISBLANK(N453),"",IF(N453="HST",J453+K453*((I453+H453)/2),IF(N453="HLT",J453+K453*((I453+H453)/2),J453+K453*LN((I453+H453)/2))))</f>
        <v/>
      </c>
      <c r="N453" s="31"/>
      <c r="O453" s="31"/>
      <c r="P453" s="34" t="n">
        <f aca="false">IF($H$3="US",IF(LEFT(N453,1)="S",IF(O453&lt;=4000,1,IF(O453&gt;4000,0.79+(6*O453/100000))),IF(LEFT(N453,1)="L",IF(O453&lt;=200,1,IF(O453&gt;200,1.005+(4.5526*O453/100000))),IF(LEFT(N453,1)="H",1))),IF($H$3="SI",IF(LEFT(N453,1)="S",IF(O453&lt;=1219.51,1,IF(O453&gt;1219.51,0.79+(6*(O453*3.28)/100000))),IF(LEFT(N453,1)="L",IF(O453&lt;=60.98,1,IF(O453&gt;60.98,1.005+(4.5526*(O453*3.28)/100000))),IF(LEFT(N453,1)="H",1)))))</f>
        <v>0</v>
      </c>
      <c r="Q453" s="35"/>
      <c r="R453" s="36" t="str">
        <f aca="false">IF(AF453&lt;0,0,IF($AD453=0,"Review",IF($H$3="US",(($H453-$I453-0.066667*($G453))/($G453*$M453)-($L453*$Q453))*$P453,(($H453-$I453-0.066667*($G453))/($G453*$M453)-($L453/8.696*$Q453))*$P453*37)))</f>
        <v>Review</v>
      </c>
      <c r="S453" s="37" t="str">
        <f aca="false">IF(R453="Review","",IF(R453=0,"",(SQRT(SUMSQ((5),(100*1.4/(H453-I453)),(100*IF($E$3="US",0.1,0.1*37)/R453)))/100)*R453))</f>
        <v/>
      </c>
      <c r="T453" s="38" t="str">
        <f aca="false">IF(R453="Review","",IF(R453=0,"",S453/R453))</f>
        <v/>
      </c>
      <c r="U453" s="39" t="n">
        <v>0.1814</v>
      </c>
      <c r="V453" s="40" t="n">
        <v>0.00096</v>
      </c>
      <c r="W453" s="41" t="e">
        <f aca="false">U453*G453</f>
        <v>#VALUE!</v>
      </c>
      <c r="X453" s="41" t="e">
        <f aca="false">EXP(-W453)</f>
        <v>#VALUE!</v>
      </c>
      <c r="Y453" s="41" t="e">
        <f aca="false">1-X453</f>
        <v>#VALUE!</v>
      </c>
      <c r="Z453" s="41" t="e">
        <f aca="false">1-(Y453/W453)</f>
        <v>#VALUE!</v>
      </c>
      <c r="AA453" s="41" t="e">
        <f aca="false">(R453*U453*V453)/Z453</f>
        <v>#VALUE!</v>
      </c>
      <c r="AB453" s="40" t="n">
        <v>0.01887</v>
      </c>
      <c r="AC453" s="42" t="s">
        <v>50</v>
      </c>
      <c r="AD453" s="43" t="b">
        <f aca="false">AND(NOT(ISBLANK(D453)),NOT(ISBLANK(F453)),NOT(ISBLANK(H453)),NOT(ISBLANK(I453)),NOT(ISBLANK(O453)),NOT(ISBLANK(Q453)),Q453&gt;=0,O453&gt;=0,H453&gt;=0,I453&gt;=0,G453&gt;0)</f>
        <v>0</v>
      </c>
      <c r="AE453" s="42" t="s">
        <v>51</v>
      </c>
      <c r="AF453" s="44" t="str">
        <f aca="false">IF($AD453=0,"Review",IF($H$3="US",(($H453-$I453-0.066667*($G453))/($G453*$M453)-($L453*$Q453))*$P453,(($H453-$I453-0.066667*($G453))/($G453*$M453)-($L453/8.696*$Q453))*$P453*37))</f>
        <v>Review</v>
      </c>
      <c r="AG453" s="45" t="str">
        <f aca="false">IF($AD453=0,"Review",IF($H$3="US",AA453/AB453*0.105*37,AA453/AB453))</f>
        <v>Review</v>
      </c>
      <c r="AH453" s="46" t="str">
        <f aca="false">IF($AD453=0,"",IF($H$3="US",AG453/60/60,AG453/24/60/60))</f>
        <v/>
      </c>
      <c r="AI453" s="47" t="str">
        <f aca="false">IF($AD453=0,"",IF($H$3="US",AA453/AB453*37/24/60/60,AA453/AB453/24/60/60))</f>
        <v/>
      </c>
      <c r="AJ453" s="48" t="str">
        <f aca="false">IF(AD453=0,"",IF(AF453=0,"",S453/R453))</f>
        <v/>
      </c>
      <c r="AK453" s="49" t="str">
        <f aca="false">IF(AD453=1,5%,"")</f>
        <v/>
      </c>
      <c r="AL453" s="49" t="str">
        <f aca="false">IF(AD453=1,(100*1.4)/(H453-I453)/100,"")</f>
        <v/>
      </c>
      <c r="AM453" s="49" t="str">
        <f aca="false">IF(AD453=1,IF(G453&gt;0,IF($H$3="US",0.1/AF453,(0.1*37)/AF453),0.1),"")</f>
        <v/>
      </c>
      <c r="AN453" s="49" t="str">
        <f aca="false">IF(AD453=1,SQRT(AK453*AK453+AL453*AL453+AM453*AM453),"")</f>
        <v/>
      </c>
      <c r="AO453" s="55"/>
    </row>
    <row r="454" customFormat="false" ht="19.35" hidden="false" customHeight="false" outlineLevel="0" collapsed="false">
      <c r="A454" s="26"/>
      <c r="B454" s="26"/>
      <c r="C454" s="27"/>
      <c r="D454" s="28"/>
      <c r="E454" s="27"/>
      <c r="F454" s="28"/>
      <c r="G454" s="29" t="str">
        <f aca="false">IF(OR(ISBLANK(C454),ISBLANK(D454),ISBLANK(E454),ISBLANK(F454)),"",(E454+F454)-(C454+D454))</f>
        <v/>
      </c>
      <c r="H454" s="30"/>
      <c r="I454" s="31"/>
      <c r="J454" s="32" t="n">
        <f aca="false">IF(N454="SST",0.314473,IF(N454="SLT",0.031243,IF(N454="LST",0.124228,IF(N454="LLT",0.010189,IF(N454="LST-OO",0.074671,IF(N454="LLT-OO",0.011965,IF(N454="LMT-OO",0.013497,IF(N454="HST",7.2954,IF(N454="HLT",0.60795)))))))))</f>
        <v>0</v>
      </c>
      <c r="K454" s="32" t="n">
        <f aca="false">IF(N454="SST",0.260619,IF(N454="SLT",0.02188,IF(N454="LST",0.040676,IF(N454="LLT",0.003372,IF(N454="LST-OO",0.037557,IF(N454="LLT-OO",0.002079,IF(N454="LMT-OO",0.012499,IF(N454="HST",0.004293,IF(N454="HLT",0.0003578)))))))))</f>
        <v>0</v>
      </c>
      <c r="L454" s="29" t="n">
        <f aca="false">IF(N454="SST",0.087,IF(N454="SLT",0.087,IF(N454="LST",0.12,IF(N454="LLT",0.12,IF(N454="LST-OO",0.12,IF(N454="LLT-OO",0.12,IF(N454="LMT-OO",0.12,IF(N454="HST",0.07,IF(N454="HLT",0.07)))))))))</f>
        <v>0</v>
      </c>
      <c r="M454" s="33" t="str">
        <f aca="false">IF(ISBLANK(N454),"",IF(N454="HST",J454+K454*((I454+H454)/2),IF(N454="HLT",J454+K454*((I454+H454)/2),J454+K454*LN((I454+H454)/2))))</f>
        <v/>
      </c>
      <c r="N454" s="31"/>
      <c r="O454" s="31"/>
      <c r="P454" s="34" t="n">
        <f aca="false">IF($H$3="US",IF(LEFT(N454,1)="S",IF(O454&lt;=4000,1,IF(O454&gt;4000,0.79+(6*O454/100000))),IF(LEFT(N454,1)="L",IF(O454&lt;=200,1,IF(O454&gt;200,1.005+(4.5526*O454/100000))),IF(LEFT(N454,1)="H",1))),IF($H$3="SI",IF(LEFT(N454,1)="S",IF(O454&lt;=1219.51,1,IF(O454&gt;1219.51,0.79+(6*(O454*3.28)/100000))),IF(LEFT(N454,1)="L",IF(O454&lt;=60.98,1,IF(O454&gt;60.98,1.005+(4.5526*(O454*3.28)/100000))),IF(LEFT(N454,1)="H",1)))))</f>
        <v>0</v>
      </c>
      <c r="Q454" s="35"/>
      <c r="R454" s="36" t="str">
        <f aca="false">IF(AF454&lt;0,0,IF($AD454=0,"Review",IF($H$3="US",(($H454-$I454-0.066667*($G454))/($G454*$M454)-($L454*$Q454))*$P454,(($H454-$I454-0.066667*($G454))/($G454*$M454)-($L454/8.696*$Q454))*$P454*37)))</f>
        <v>Review</v>
      </c>
      <c r="S454" s="37" t="str">
        <f aca="false">IF(R454="Review","",IF(R454=0,"",(SQRT(SUMSQ((5),(100*1.4/(H454-I454)),(100*IF($E$3="US",0.1,0.1*37)/R454)))/100)*R454))</f>
        <v/>
      </c>
      <c r="T454" s="38" t="str">
        <f aca="false">IF(R454="Review","",IF(R454=0,"",S454/R454))</f>
        <v/>
      </c>
      <c r="U454" s="39" t="n">
        <v>0.1814</v>
      </c>
      <c r="V454" s="40" t="n">
        <v>0.00096</v>
      </c>
      <c r="W454" s="41" t="e">
        <f aca="false">U454*G454</f>
        <v>#VALUE!</v>
      </c>
      <c r="X454" s="41" t="e">
        <f aca="false">EXP(-W454)</f>
        <v>#VALUE!</v>
      </c>
      <c r="Y454" s="41" t="e">
        <f aca="false">1-X454</f>
        <v>#VALUE!</v>
      </c>
      <c r="Z454" s="41" t="e">
        <f aca="false">1-(Y454/W454)</f>
        <v>#VALUE!</v>
      </c>
      <c r="AA454" s="41" t="e">
        <f aca="false">(R454*U454*V454)/Z454</f>
        <v>#VALUE!</v>
      </c>
      <c r="AB454" s="40" t="n">
        <v>0.01887</v>
      </c>
      <c r="AC454" s="42" t="s">
        <v>50</v>
      </c>
      <c r="AD454" s="43" t="b">
        <f aca="false">AND(NOT(ISBLANK(D454)),NOT(ISBLANK(F454)),NOT(ISBLANK(H454)),NOT(ISBLANK(I454)),NOT(ISBLANK(O454)),NOT(ISBLANK(Q454)),Q454&gt;=0,O454&gt;=0,H454&gt;=0,I454&gt;=0,G454&gt;0)</f>
        <v>0</v>
      </c>
      <c r="AE454" s="42" t="s">
        <v>51</v>
      </c>
      <c r="AF454" s="44" t="str">
        <f aca="false">IF($AD454=0,"Review",IF($H$3="US",(($H454-$I454-0.066667*($G454))/($G454*$M454)-($L454*$Q454))*$P454,(($H454-$I454-0.066667*($G454))/($G454*$M454)-($L454/8.696*$Q454))*$P454*37))</f>
        <v>Review</v>
      </c>
      <c r="AG454" s="45" t="str">
        <f aca="false">IF($AD454=0,"Review",IF($H$3="US",AA454/AB454*0.105*37,AA454/AB454))</f>
        <v>Review</v>
      </c>
      <c r="AH454" s="46" t="str">
        <f aca="false">IF($AD454=0,"",IF($H$3="US",AG454/60/60,AG454/24/60/60))</f>
        <v/>
      </c>
      <c r="AI454" s="47" t="str">
        <f aca="false">IF($AD454=0,"",IF($H$3="US",AA454/AB454*37/24/60/60,AA454/AB454/24/60/60))</f>
        <v/>
      </c>
      <c r="AJ454" s="48" t="str">
        <f aca="false">IF(AD454=0,"",IF(AF454=0,"",S454/R454))</f>
        <v/>
      </c>
      <c r="AK454" s="49" t="str">
        <f aca="false">IF(AD454=1,5%,"")</f>
        <v/>
      </c>
      <c r="AL454" s="49" t="str">
        <f aca="false">IF(AD454=1,(100*1.4)/(H454-I454)/100,"")</f>
        <v/>
      </c>
      <c r="AM454" s="49" t="str">
        <f aca="false">IF(AD454=1,IF(G454&gt;0,IF($H$3="US",0.1/AF454,(0.1*37)/AF454),0.1),"")</f>
        <v/>
      </c>
      <c r="AN454" s="49" t="str">
        <f aca="false">IF(AD454=1,SQRT(AK454*AK454+AL454*AL454+AM454*AM454),"")</f>
        <v/>
      </c>
      <c r="AO454" s="55"/>
    </row>
    <row r="455" customFormat="false" ht="19.35" hidden="false" customHeight="false" outlineLevel="0" collapsed="false">
      <c r="A455" s="26"/>
      <c r="B455" s="26"/>
      <c r="C455" s="27"/>
      <c r="D455" s="28"/>
      <c r="E455" s="27"/>
      <c r="F455" s="28"/>
      <c r="G455" s="29" t="str">
        <f aca="false">IF(OR(ISBLANK(C455),ISBLANK(D455),ISBLANK(E455),ISBLANK(F455)),"",(E455+F455)-(C455+D455))</f>
        <v/>
      </c>
      <c r="H455" s="30"/>
      <c r="I455" s="31"/>
      <c r="J455" s="32" t="n">
        <f aca="false">IF(N455="SST",0.314473,IF(N455="SLT",0.031243,IF(N455="LST",0.124228,IF(N455="LLT",0.010189,IF(N455="LST-OO",0.074671,IF(N455="LLT-OO",0.011965,IF(N455="LMT-OO",0.013497,IF(N455="HST",7.2954,IF(N455="HLT",0.60795)))))))))</f>
        <v>0</v>
      </c>
      <c r="K455" s="32" t="n">
        <f aca="false">IF(N455="SST",0.260619,IF(N455="SLT",0.02188,IF(N455="LST",0.040676,IF(N455="LLT",0.003372,IF(N455="LST-OO",0.037557,IF(N455="LLT-OO",0.002079,IF(N455="LMT-OO",0.012499,IF(N455="HST",0.004293,IF(N455="HLT",0.0003578)))))))))</f>
        <v>0</v>
      </c>
      <c r="L455" s="29" t="n">
        <f aca="false">IF(N455="SST",0.087,IF(N455="SLT",0.087,IF(N455="LST",0.12,IF(N455="LLT",0.12,IF(N455="LST-OO",0.12,IF(N455="LLT-OO",0.12,IF(N455="LMT-OO",0.12,IF(N455="HST",0.07,IF(N455="HLT",0.07)))))))))</f>
        <v>0</v>
      </c>
      <c r="M455" s="33" t="str">
        <f aca="false">IF(ISBLANK(N455),"",IF(N455="HST",J455+K455*((I455+H455)/2),IF(N455="HLT",J455+K455*((I455+H455)/2),J455+K455*LN((I455+H455)/2))))</f>
        <v/>
      </c>
      <c r="N455" s="31"/>
      <c r="O455" s="31"/>
      <c r="P455" s="34" t="n">
        <f aca="false">IF($H$3="US",IF(LEFT(N455,1)="S",IF(O455&lt;=4000,1,IF(O455&gt;4000,0.79+(6*O455/100000))),IF(LEFT(N455,1)="L",IF(O455&lt;=200,1,IF(O455&gt;200,1.005+(4.5526*O455/100000))),IF(LEFT(N455,1)="H",1))),IF($H$3="SI",IF(LEFT(N455,1)="S",IF(O455&lt;=1219.51,1,IF(O455&gt;1219.51,0.79+(6*(O455*3.28)/100000))),IF(LEFT(N455,1)="L",IF(O455&lt;=60.98,1,IF(O455&gt;60.98,1.005+(4.5526*(O455*3.28)/100000))),IF(LEFT(N455,1)="H",1)))))</f>
        <v>0</v>
      </c>
      <c r="Q455" s="35"/>
      <c r="R455" s="36" t="str">
        <f aca="false">IF(AF455&lt;0,0,IF($AD455=0,"Review",IF($H$3="US",(($H455-$I455-0.066667*($G455))/($G455*$M455)-($L455*$Q455))*$P455,(($H455-$I455-0.066667*($G455))/($G455*$M455)-($L455/8.696*$Q455))*$P455*37)))</f>
        <v>Review</v>
      </c>
      <c r="S455" s="37" t="str">
        <f aca="false">IF(R455="Review","",IF(R455=0,"",(SQRT(SUMSQ((5),(100*1.4/(H455-I455)),(100*IF($E$3="US",0.1,0.1*37)/R455)))/100)*R455))</f>
        <v/>
      </c>
      <c r="T455" s="38" t="str">
        <f aca="false">IF(R455="Review","",IF(R455=0,"",S455/R455))</f>
        <v/>
      </c>
      <c r="U455" s="39" t="n">
        <v>0.1814</v>
      </c>
      <c r="V455" s="40" t="n">
        <v>0.00096</v>
      </c>
      <c r="W455" s="41" t="e">
        <f aca="false">U455*G455</f>
        <v>#VALUE!</v>
      </c>
      <c r="X455" s="41" t="e">
        <f aca="false">EXP(-W455)</f>
        <v>#VALUE!</v>
      </c>
      <c r="Y455" s="41" t="e">
        <f aca="false">1-X455</f>
        <v>#VALUE!</v>
      </c>
      <c r="Z455" s="41" t="e">
        <f aca="false">1-(Y455/W455)</f>
        <v>#VALUE!</v>
      </c>
      <c r="AA455" s="41" t="e">
        <f aca="false">(R455*U455*V455)/Z455</f>
        <v>#VALUE!</v>
      </c>
      <c r="AB455" s="40" t="n">
        <v>0.01887</v>
      </c>
      <c r="AC455" s="42" t="s">
        <v>50</v>
      </c>
      <c r="AD455" s="43" t="b">
        <f aca="false">AND(NOT(ISBLANK(D455)),NOT(ISBLANK(F455)),NOT(ISBLANK(H455)),NOT(ISBLANK(I455)),NOT(ISBLANK(O455)),NOT(ISBLANK(Q455)),Q455&gt;=0,O455&gt;=0,H455&gt;=0,I455&gt;=0,G455&gt;0)</f>
        <v>0</v>
      </c>
      <c r="AE455" s="42" t="s">
        <v>51</v>
      </c>
      <c r="AF455" s="44" t="str">
        <f aca="false">IF($AD455=0,"Review",IF($H$3="US",(($H455-$I455-0.066667*($G455))/($G455*$M455)-($L455*$Q455))*$P455,(($H455-$I455-0.066667*($G455))/($G455*$M455)-($L455/8.696*$Q455))*$P455*37))</f>
        <v>Review</v>
      </c>
      <c r="AG455" s="45" t="str">
        <f aca="false">IF($AD455=0,"Review",IF($H$3="US",AA455/AB455*0.105*37,AA455/AB455))</f>
        <v>Review</v>
      </c>
      <c r="AH455" s="46" t="str">
        <f aca="false">IF($AD455=0,"",IF($H$3="US",AG455/60/60,AG455/24/60/60))</f>
        <v/>
      </c>
      <c r="AI455" s="47" t="str">
        <f aca="false">IF($AD455=0,"",IF($H$3="US",AA455/AB455*37/24/60/60,AA455/AB455/24/60/60))</f>
        <v/>
      </c>
      <c r="AJ455" s="48" t="str">
        <f aca="false">IF(AD455=0,"",IF(AF455=0,"",S455/R455))</f>
        <v/>
      </c>
      <c r="AK455" s="49" t="str">
        <f aca="false">IF(AD455=1,5%,"")</f>
        <v/>
      </c>
      <c r="AL455" s="49" t="str">
        <f aca="false">IF(AD455=1,(100*1.4)/(H455-I455)/100,"")</f>
        <v/>
      </c>
      <c r="AM455" s="49" t="str">
        <f aca="false">IF(AD455=1,IF(G455&gt;0,IF($H$3="US",0.1/AF455,(0.1*37)/AF455),0.1),"")</f>
        <v/>
      </c>
      <c r="AN455" s="49" t="str">
        <f aca="false">IF(AD455=1,SQRT(AK455*AK455+AL455*AL455+AM455*AM455),"")</f>
        <v/>
      </c>
      <c r="AO455" s="55"/>
    </row>
    <row r="456" customFormat="false" ht="19.35" hidden="false" customHeight="false" outlineLevel="0" collapsed="false">
      <c r="A456" s="26"/>
      <c r="B456" s="26"/>
      <c r="C456" s="27"/>
      <c r="D456" s="28"/>
      <c r="E456" s="27"/>
      <c r="F456" s="28"/>
      <c r="G456" s="29" t="str">
        <f aca="false">IF(OR(ISBLANK(C456),ISBLANK(D456),ISBLANK(E456),ISBLANK(F456)),"",(E456+F456)-(C456+D456))</f>
        <v/>
      </c>
      <c r="H456" s="30"/>
      <c r="I456" s="31"/>
      <c r="J456" s="32" t="n">
        <f aca="false">IF(N456="SST",0.314473,IF(N456="SLT",0.031243,IF(N456="LST",0.124228,IF(N456="LLT",0.010189,IF(N456="LST-OO",0.074671,IF(N456="LLT-OO",0.011965,IF(N456="LMT-OO",0.013497,IF(N456="HST",7.2954,IF(N456="HLT",0.60795)))))))))</f>
        <v>0</v>
      </c>
      <c r="K456" s="32" t="n">
        <f aca="false">IF(N456="SST",0.260619,IF(N456="SLT",0.02188,IF(N456="LST",0.040676,IF(N456="LLT",0.003372,IF(N456="LST-OO",0.037557,IF(N456="LLT-OO",0.002079,IF(N456="LMT-OO",0.012499,IF(N456="HST",0.004293,IF(N456="HLT",0.0003578)))))))))</f>
        <v>0</v>
      </c>
      <c r="L456" s="29" t="n">
        <f aca="false">IF(N456="SST",0.087,IF(N456="SLT",0.087,IF(N456="LST",0.12,IF(N456="LLT",0.12,IF(N456="LST-OO",0.12,IF(N456="LLT-OO",0.12,IF(N456="LMT-OO",0.12,IF(N456="HST",0.07,IF(N456="HLT",0.07)))))))))</f>
        <v>0</v>
      </c>
      <c r="M456" s="33" t="str">
        <f aca="false">IF(ISBLANK(N456),"",IF(N456="HST",J456+K456*((I456+H456)/2),IF(N456="HLT",J456+K456*((I456+H456)/2),J456+K456*LN((I456+H456)/2))))</f>
        <v/>
      </c>
      <c r="N456" s="31"/>
      <c r="O456" s="31"/>
      <c r="P456" s="34" t="n">
        <f aca="false">IF($H$3="US",IF(LEFT(N456,1)="S",IF(O456&lt;=4000,1,IF(O456&gt;4000,0.79+(6*O456/100000))),IF(LEFT(N456,1)="L",IF(O456&lt;=200,1,IF(O456&gt;200,1.005+(4.5526*O456/100000))),IF(LEFT(N456,1)="H",1))),IF($H$3="SI",IF(LEFT(N456,1)="S",IF(O456&lt;=1219.51,1,IF(O456&gt;1219.51,0.79+(6*(O456*3.28)/100000))),IF(LEFT(N456,1)="L",IF(O456&lt;=60.98,1,IF(O456&gt;60.98,1.005+(4.5526*(O456*3.28)/100000))),IF(LEFT(N456,1)="H",1)))))</f>
        <v>0</v>
      </c>
      <c r="Q456" s="35"/>
      <c r="R456" s="36" t="str">
        <f aca="false">IF(AF456&lt;0,0,IF($AD456=0,"Review",IF($H$3="US",(($H456-$I456-0.066667*($G456))/($G456*$M456)-($L456*$Q456))*$P456,(($H456-$I456-0.066667*($G456))/($G456*$M456)-($L456/8.696*$Q456))*$P456*37)))</f>
        <v>Review</v>
      </c>
      <c r="S456" s="37" t="str">
        <f aca="false">IF(R456="Review","",IF(R456=0,"",(SQRT(SUMSQ((5),(100*1.4/(H456-I456)),(100*IF($E$3="US",0.1,0.1*37)/R456)))/100)*R456))</f>
        <v/>
      </c>
      <c r="T456" s="38" t="str">
        <f aca="false">IF(R456="Review","",IF(R456=0,"",S456/R456))</f>
        <v/>
      </c>
      <c r="U456" s="39" t="n">
        <v>0.1814</v>
      </c>
      <c r="V456" s="40" t="n">
        <v>0.00096</v>
      </c>
      <c r="W456" s="41" t="e">
        <f aca="false">U456*G456</f>
        <v>#VALUE!</v>
      </c>
      <c r="X456" s="41" t="e">
        <f aca="false">EXP(-W456)</f>
        <v>#VALUE!</v>
      </c>
      <c r="Y456" s="41" t="e">
        <f aca="false">1-X456</f>
        <v>#VALUE!</v>
      </c>
      <c r="Z456" s="41" t="e">
        <f aca="false">1-(Y456/W456)</f>
        <v>#VALUE!</v>
      </c>
      <c r="AA456" s="41" t="e">
        <f aca="false">(R456*U456*V456)/Z456</f>
        <v>#VALUE!</v>
      </c>
      <c r="AB456" s="40" t="n">
        <v>0.01887</v>
      </c>
      <c r="AC456" s="42" t="s">
        <v>50</v>
      </c>
      <c r="AD456" s="43" t="b">
        <f aca="false">AND(NOT(ISBLANK(D456)),NOT(ISBLANK(F456)),NOT(ISBLANK(H456)),NOT(ISBLANK(I456)),NOT(ISBLANK(O456)),NOT(ISBLANK(Q456)),Q456&gt;=0,O456&gt;=0,H456&gt;=0,I456&gt;=0,G456&gt;0)</f>
        <v>0</v>
      </c>
      <c r="AE456" s="42" t="s">
        <v>51</v>
      </c>
      <c r="AF456" s="44" t="str">
        <f aca="false">IF($AD456=0,"Review",IF($H$3="US",(($H456-$I456-0.066667*($G456))/($G456*$M456)-($L456*$Q456))*$P456,(($H456-$I456-0.066667*($G456))/($G456*$M456)-($L456/8.696*$Q456))*$P456*37))</f>
        <v>Review</v>
      </c>
      <c r="AG456" s="45" t="str">
        <f aca="false">IF($AD456=0,"Review",IF($H$3="US",AA456/AB456*0.105*37,AA456/AB456))</f>
        <v>Review</v>
      </c>
      <c r="AH456" s="46" t="str">
        <f aca="false">IF($AD456=0,"",IF($H$3="US",AG456/60/60,AG456/24/60/60))</f>
        <v/>
      </c>
      <c r="AI456" s="47" t="str">
        <f aca="false">IF($AD456=0,"",IF($H$3="US",AA456/AB456*37/24/60/60,AA456/AB456/24/60/60))</f>
        <v/>
      </c>
      <c r="AJ456" s="48" t="str">
        <f aca="false">IF(AD456=0,"",IF(AF456=0,"",S456/R456))</f>
        <v/>
      </c>
      <c r="AK456" s="49" t="str">
        <f aca="false">IF(AD456=1,5%,"")</f>
        <v/>
      </c>
      <c r="AL456" s="49" t="str">
        <f aca="false">IF(AD456=1,(100*1.4)/(H456-I456)/100,"")</f>
        <v/>
      </c>
      <c r="AM456" s="49" t="str">
        <f aca="false">IF(AD456=1,IF(G456&gt;0,IF($H$3="US",0.1/AF456,(0.1*37)/AF456),0.1),"")</f>
        <v/>
      </c>
      <c r="AN456" s="49" t="str">
        <f aca="false">IF(AD456=1,SQRT(AK456*AK456+AL456*AL456+AM456*AM456),"")</f>
        <v/>
      </c>
      <c r="AO456" s="55"/>
    </row>
    <row r="457" customFormat="false" ht="19.35" hidden="false" customHeight="false" outlineLevel="0" collapsed="false">
      <c r="A457" s="26"/>
      <c r="B457" s="26"/>
      <c r="C457" s="27"/>
      <c r="D457" s="28"/>
      <c r="E457" s="27"/>
      <c r="F457" s="28"/>
      <c r="G457" s="29" t="str">
        <f aca="false">IF(OR(ISBLANK(C457),ISBLANK(D457),ISBLANK(E457),ISBLANK(F457)),"",(E457+F457)-(C457+D457))</f>
        <v/>
      </c>
      <c r="H457" s="30"/>
      <c r="I457" s="31"/>
      <c r="J457" s="32" t="n">
        <f aca="false">IF(N457="SST",0.314473,IF(N457="SLT",0.031243,IF(N457="LST",0.124228,IF(N457="LLT",0.010189,IF(N457="LST-OO",0.074671,IF(N457="LLT-OO",0.011965,IF(N457="LMT-OO",0.013497,IF(N457="HST",7.2954,IF(N457="HLT",0.60795)))))))))</f>
        <v>0</v>
      </c>
      <c r="K457" s="32" t="n">
        <f aca="false">IF(N457="SST",0.260619,IF(N457="SLT",0.02188,IF(N457="LST",0.040676,IF(N457="LLT",0.003372,IF(N457="LST-OO",0.037557,IF(N457="LLT-OO",0.002079,IF(N457="LMT-OO",0.012499,IF(N457="HST",0.004293,IF(N457="HLT",0.0003578)))))))))</f>
        <v>0</v>
      </c>
      <c r="L457" s="29" t="n">
        <f aca="false">IF(N457="SST",0.087,IF(N457="SLT",0.087,IF(N457="LST",0.12,IF(N457="LLT",0.12,IF(N457="LST-OO",0.12,IF(N457="LLT-OO",0.12,IF(N457="LMT-OO",0.12,IF(N457="HST",0.07,IF(N457="HLT",0.07)))))))))</f>
        <v>0</v>
      </c>
      <c r="M457" s="33" t="str">
        <f aca="false">IF(ISBLANK(N457),"",IF(N457="HST",J457+K457*((I457+H457)/2),IF(N457="HLT",J457+K457*((I457+H457)/2),J457+K457*LN((I457+H457)/2))))</f>
        <v/>
      </c>
      <c r="N457" s="31"/>
      <c r="O457" s="31"/>
      <c r="P457" s="34" t="n">
        <f aca="false">IF($H$3="US",IF(LEFT(N457,1)="S",IF(O457&lt;=4000,1,IF(O457&gt;4000,0.79+(6*O457/100000))),IF(LEFT(N457,1)="L",IF(O457&lt;=200,1,IF(O457&gt;200,1.005+(4.5526*O457/100000))),IF(LEFT(N457,1)="H",1))),IF($H$3="SI",IF(LEFT(N457,1)="S",IF(O457&lt;=1219.51,1,IF(O457&gt;1219.51,0.79+(6*(O457*3.28)/100000))),IF(LEFT(N457,1)="L",IF(O457&lt;=60.98,1,IF(O457&gt;60.98,1.005+(4.5526*(O457*3.28)/100000))),IF(LEFT(N457,1)="H",1)))))</f>
        <v>0</v>
      </c>
      <c r="Q457" s="35"/>
      <c r="R457" s="36" t="str">
        <f aca="false">IF(AF457&lt;0,0,IF($AD457=0,"Review",IF($H$3="US",(($H457-$I457-0.066667*($G457))/($G457*$M457)-($L457*$Q457))*$P457,(($H457-$I457-0.066667*($G457))/($G457*$M457)-($L457/8.696*$Q457))*$P457*37)))</f>
        <v>Review</v>
      </c>
      <c r="S457" s="37" t="str">
        <f aca="false">IF(R457="Review","",IF(R457=0,"",(SQRT(SUMSQ((5),(100*1.4/(H457-I457)),(100*IF($E$3="US",0.1,0.1*37)/R457)))/100)*R457))</f>
        <v/>
      </c>
      <c r="T457" s="38" t="str">
        <f aca="false">IF(R457="Review","",IF(R457=0,"",S457/R457))</f>
        <v/>
      </c>
      <c r="U457" s="39" t="n">
        <v>0.1814</v>
      </c>
      <c r="V457" s="40" t="n">
        <v>0.00096</v>
      </c>
      <c r="W457" s="41" t="e">
        <f aca="false">U457*G457</f>
        <v>#VALUE!</v>
      </c>
      <c r="X457" s="41" t="e">
        <f aca="false">EXP(-W457)</f>
        <v>#VALUE!</v>
      </c>
      <c r="Y457" s="41" t="e">
        <f aca="false">1-X457</f>
        <v>#VALUE!</v>
      </c>
      <c r="Z457" s="41" t="e">
        <f aca="false">1-(Y457/W457)</f>
        <v>#VALUE!</v>
      </c>
      <c r="AA457" s="41" t="e">
        <f aca="false">(R457*U457*V457)/Z457</f>
        <v>#VALUE!</v>
      </c>
      <c r="AB457" s="40" t="n">
        <v>0.01887</v>
      </c>
      <c r="AC457" s="42" t="s">
        <v>50</v>
      </c>
      <c r="AD457" s="43" t="b">
        <f aca="false">AND(NOT(ISBLANK(D457)),NOT(ISBLANK(F457)),NOT(ISBLANK(H457)),NOT(ISBLANK(I457)),NOT(ISBLANK(O457)),NOT(ISBLANK(Q457)),Q457&gt;=0,O457&gt;=0,H457&gt;=0,I457&gt;=0,G457&gt;0)</f>
        <v>0</v>
      </c>
      <c r="AE457" s="42" t="s">
        <v>51</v>
      </c>
      <c r="AF457" s="44" t="str">
        <f aca="false">IF($AD457=0,"Review",IF($H$3="US",(($H457-$I457-0.066667*($G457))/($G457*$M457)-($L457*$Q457))*$P457,(($H457-$I457-0.066667*($G457))/($G457*$M457)-($L457/8.696*$Q457))*$P457*37))</f>
        <v>Review</v>
      </c>
      <c r="AG457" s="45" t="str">
        <f aca="false">IF($AD457=0,"Review",IF($H$3="US",AA457/AB457*0.105*37,AA457/AB457))</f>
        <v>Review</v>
      </c>
      <c r="AH457" s="46" t="str">
        <f aca="false">IF($AD457=0,"",IF($H$3="US",AG457/60/60,AG457/24/60/60))</f>
        <v/>
      </c>
      <c r="AI457" s="47" t="str">
        <f aca="false">IF($AD457=0,"",IF($H$3="US",AA457/AB457*37/24/60/60,AA457/AB457/24/60/60))</f>
        <v/>
      </c>
      <c r="AJ457" s="48" t="str">
        <f aca="false">IF(AD457=0,"",IF(AF457=0,"",S457/R457))</f>
        <v/>
      </c>
      <c r="AK457" s="49" t="str">
        <f aca="false">IF(AD457=1,5%,"")</f>
        <v/>
      </c>
      <c r="AL457" s="49" t="str">
        <f aca="false">IF(AD457=1,(100*1.4)/(H457-I457)/100,"")</f>
        <v/>
      </c>
      <c r="AM457" s="49" t="str">
        <f aca="false">IF(AD457=1,IF(G457&gt;0,IF($H$3="US",0.1/AF457,(0.1*37)/AF457),0.1),"")</f>
        <v/>
      </c>
      <c r="AN457" s="49" t="str">
        <f aca="false">IF(AD457=1,SQRT(AK457*AK457+AL457*AL457+AM457*AM457),"")</f>
        <v/>
      </c>
      <c r="AO457" s="55"/>
    </row>
    <row r="458" customFormat="false" ht="19.35" hidden="false" customHeight="false" outlineLevel="0" collapsed="false">
      <c r="A458" s="26"/>
      <c r="B458" s="26"/>
      <c r="C458" s="27"/>
      <c r="D458" s="28"/>
      <c r="E458" s="27"/>
      <c r="F458" s="28"/>
      <c r="G458" s="29" t="str">
        <f aca="false">IF(OR(ISBLANK(C458),ISBLANK(D458),ISBLANK(E458),ISBLANK(F458)),"",(E458+F458)-(C458+D458))</f>
        <v/>
      </c>
      <c r="H458" s="30"/>
      <c r="I458" s="31"/>
      <c r="J458" s="32" t="n">
        <f aca="false">IF(N458="SST",0.314473,IF(N458="SLT",0.031243,IF(N458="LST",0.124228,IF(N458="LLT",0.010189,IF(N458="LST-OO",0.074671,IF(N458="LLT-OO",0.011965,IF(N458="LMT-OO",0.013497,IF(N458="HST",7.2954,IF(N458="HLT",0.60795)))))))))</f>
        <v>0</v>
      </c>
      <c r="K458" s="32" t="n">
        <f aca="false">IF(N458="SST",0.260619,IF(N458="SLT",0.02188,IF(N458="LST",0.040676,IF(N458="LLT",0.003372,IF(N458="LST-OO",0.037557,IF(N458="LLT-OO",0.002079,IF(N458="LMT-OO",0.012499,IF(N458="HST",0.004293,IF(N458="HLT",0.0003578)))))))))</f>
        <v>0</v>
      </c>
      <c r="L458" s="29" t="n">
        <f aca="false">IF(N458="SST",0.087,IF(N458="SLT",0.087,IF(N458="LST",0.12,IF(N458="LLT",0.12,IF(N458="LST-OO",0.12,IF(N458="LLT-OO",0.12,IF(N458="LMT-OO",0.12,IF(N458="HST",0.07,IF(N458="HLT",0.07)))))))))</f>
        <v>0</v>
      </c>
      <c r="M458" s="33" t="str">
        <f aca="false">IF(ISBLANK(N458),"",IF(N458="HST",J458+K458*((I458+H458)/2),IF(N458="HLT",J458+K458*((I458+H458)/2),J458+K458*LN((I458+H458)/2))))</f>
        <v/>
      </c>
      <c r="N458" s="31"/>
      <c r="O458" s="31"/>
      <c r="P458" s="34" t="n">
        <f aca="false">IF($H$3="US",IF(LEFT(N458,1)="S",IF(O458&lt;=4000,1,IF(O458&gt;4000,0.79+(6*O458/100000))),IF(LEFT(N458,1)="L",IF(O458&lt;=200,1,IF(O458&gt;200,1.005+(4.5526*O458/100000))),IF(LEFT(N458,1)="H",1))),IF($H$3="SI",IF(LEFT(N458,1)="S",IF(O458&lt;=1219.51,1,IF(O458&gt;1219.51,0.79+(6*(O458*3.28)/100000))),IF(LEFT(N458,1)="L",IF(O458&lt;=60.98,1,IF(O458&gt;60.98,1.005+(4.5526*(O458*3.28)/100000))),IF(LEFT(N458,1)="H",1)))))</f>
        <v>0</v>
      </c>
      <c r="Q458" s="35"/>
      <c r="R458" s="36" t="str">
        <f aca="false">IF(AF458&lt;0,0,IF($AD458=0,"Review",IF($H$3="US",(($H458-$I458-0.066667*($G458))/($G458*$M458)-($L458*$Q458))*$P458,(($H458-$I458-0.066667*($G458))/($G458*$M458)-($L458/8.696*$Q458))*$P458*37)))</f>
        <v>Review</v>
      </c>
      <c r="S458" s="37" t="str">
        <f aca="false">IF(R458="Review","",IF(R458=0,"",(SQRT(SUMSQ((5),(100*1.4/(H458-I458)),(100*IF($E$3="US",0.1,0.1*37)/R458)))/100)*R458))</f>
        <v/>
      </c>
      <c r="T458" s="38" t="str">
        <f aca="false">IF(R458="Review","",IF(R458=0,"",S458/R458))</f>
        <v/>
      </c>
      <c r="U458" s="39" t="n">
        <v>0.1814</v>
      </c>
      <c r="V458" s="40" t="n">
        <v>0.00096</v>
      </c>
      <c r="W458" s="41" t="e">
        <f aca="false">U458*G458</f>
        <v>#VALUE!</v>
      </c>
      <c r="X458" s="41" t="e">
        <f aca="false">EXP(-W458)</f>
        <v>#VALUE!</v>
      </c>
      <c r="Y458" s="41" t="e">
        <f aca="false">1-X458</f>
        <v>#VALUE!</v>
      </c>
      <c r="Z458" s="41" t="e">
        <f aca="false">1-(Y458/W458)</f>
        <v>#VALUE!</v>
      </c>
      <c r="AA458" s="41" t="e">
        <f aca="false">(R458*U458*V458)/Z458</f>
        <v>#VALUE!</v>
      </c>
      <c r="AB458" s="40" t="n">
        <v>0.01887</v>
      </c>
      <c r="AC458" s="42" t="s">
        <v>50</v>
      </c>
      <c r="AD458" s="43" t="b">
        <f aca="false">AND(NOT(ISBLANK(D458)),NOT(ISBLANK(F458)),NOT(ISBLANK(H458)),NOT(ISBLANK(I458)),NOT(ISBLANK(O458)),NOT(ISBLANK(Q458)),Q458&gt;=0,O458&gt;=0,H458&gt;=0,I458&gt;=0,G458&gt;0)</f>
        <v>0</v>
      </c>
      <c r="AE458" s="42" t="s">
        <v>51</v>
      </c>
      <c r="AF458" s="44" t="str">
        <f aca="false">IF($AD458=0,"Review",IF($H$3="US",(($H458-$I458-0.066667*($G458))/($G458*$M458)-($L458*$Q458))*$P458,(($H458-$I458-0.066667*($G458))/($G458*$M458)-($L458/8.696*$Q458))*$P458*37))</f>
        <v>Review</v>
      </c>
      <c r="AG458" s="45" t="str">
        <f aca="false">IF($AD458=0,"Review",IF($H$3="US",AA458/AB458*0.105*37,AA458/AB458))</f>
        <v>Review</v>
      </c>
      <c r="AH458" s="46" t="str">
        <f aca="false">IF($AD458=0,"",IF($H$3="US",AG458/60/60,AG458/24/60/60))</f>
        <v/>
      </c>
      <c r="AI458" s="47" t="str">
        <f aca="false">IF($AD458=0,"",IF($H$3="US",AA458/AB458*37/24/60/60,AA458/AB458/24/60/60))</f>
        <v/>
      </c>
      <c r="AJ458" s="48" t="str">
        <f aca="false">IF(AD458=0,"",IF(AF458=0,"",S458/R458))</f>
        <v/>
      </c>
      <c r="AK458" s="49" t="str">
        <f aca="false">IF(AD458=1,5%,"")</f>
        <v/>
      </c>
      <c r="AL458" s="49" t="str">
        <f aca="false">IF(AD458=1,(100*1.4)/(H458-I458)/100,"")</f>
        <v/>
      </c>
      <c r="AM458" s="49" t="str">
        <f aca="false">IF(AD458=1,IF(G458&gt;0,IF($H$3="US",0.1/AF458,(0.1*37)/AF458),0.1),"")</f>
        <v/>
      </c>
      <c r="AN458" s="49" t="str">
        <f aca="false">IF(AD458=1,SQRT(AK458*AK458+AL458*AL458+AM458*AM458),"")</f>
        <v/>
      </c>
      <c r="AO458" s="55"/>
    </row>
    <row r="459" customFormat="false" ht="19.35" hidden="false" customHeight="false" outlineLevel="0" collapsed="false">
      <c r="A459" s="26"/>
      <c r="B459" s="26"/>
      <c r="C459" s="27"/>
      <c r="D459" s="28"/>
      <c r="E459" s="27"/>
      <c r="F459" s="28"/>
      <c r="G459" s="29" t="str">
        <f aca="false">IF(OR(ISBLANK(C459),ISBLANK(D459),ISBLANK(E459),ISBLANK(F459)),"",(E459+F459)-(C459+D459))</f>
        <v/>
      </c>
      <c r="H459" s="30"/>
      <c r="I459" s="31"/>
      <c r="J459" s="32" t="n">
        <f aca="false">IF(N459="SST",0.314473,IF(N459="SLT",0.031243,IF(N459="LST",0.124228,IF(N459="LLT",0.010189,IF(N459="LST-OO",0.074671,IF(N459="LLT-OO",0.011965,IF(N459="LMT-OO",0.013497,IF(N459="HST",7.2954,IF(N459="HLT",0.60795)))))))))</f>
        <v>0</v>
      </c>
      <c r="K459" s="32" t="n">
        <f aca="false">IF(N459="SST",0.260619,IF(N459="SLT",0.02188,IF(N459="LST",0.040676,IF(N459="LLT",0.003372,IF(N459="LST-OO",0.037557,IF(N459="LLT-OO",0.002079,IF(N459="LMT-OO",0.012499,IF(N459="HST",0.004293,IF(N459="HLT",0.0003578)))))))))</f>
        <v>0</v>
      </c>
      <c r="L459" s="29" t="n">
        <f aca="false">IF(N459="SST",0.087,IF(N459="SLT",0.087,IF(N459="LST",0.12,IF(N459="LLT",0.12,IF(N459="LST-OO",0.12,IF(N459="LLT-OO",0.12,IF(N459="LMT-OO",0.12,IF(N459="HST",0.07,IF(N459="HLT",0.07)))))))))</f>
        <v>0</v>
      </c>
      <c r="M459" s="33" t="str">
        <f aca="false">IF(ISBLANK(N459),"",IF(N459="HST",J459+K459*((I459+H459)/2),IF(N459="HLT",J459+K459*((I459+H459)/2),J459+K459*LN((I459+H459)/2))))</f>
        <v/>
      </c>
      <c r="N459" s="31"/>
      <c r="O459" s="31"/>
      <c r="P459" s="34" t="n">
        <f aca="false">IF($H$3="US",IF(LEFT(N459,1)="S",IF(O459&lt;=4000,1,IF(O459&gt;4000,0.79+(6*O459/100000))),IF(LEFT(N459,1)="L",IF(O459&lt;=200,1,IF(O459&gt;200,1.005+(4.5526*O459/100000))),IF(LEFT(N459,1)="H",1))),IF($H$3="SI",IF(LEFT(N459,1)="S",IF(O459&lt;=1219.51,1,IF(O459&gt;1219.51,0.79+(6*(O459*3.28)/100000))),IF(LEFT(N459,1)="L",IF(O459&lt;=60.98,1,IF(O459&gt;60.98,1.005+(4.5526*(O459*3.28)/100000))),IF(LEFT(N459,1)="H",1)))))</f>
        <v>0</v>
      </c>
      <c r="Q459" s="35"/>
      <c r="R459" s="36" t="str">
        <f aca="false">IF(AF459&lt;0,0,IF($AD459=0,"Review",IF($H$3="US",(($H459-$I459-0.066667*($G459))/($G459*$M459)-($L459*$Q459))*$P459,(($H459-$I459-0.066667*($G459))/($G459*$M459)-($L459/8.696*$Q459))*$P459*37)))</f>
        <v>Review</v>
      </c>
      <c r="S459" s="37" t="str">
        <f aca="false">IF(R459="Review","",IF(R459=0,"",(SQRT(SUMSQ((5),(100*1.4/(H459-I459)),(100*IF($E$3="US",0.1,0.1*37)/R459)))/100)*R459))</f>
        <v/>
      </c>
      <c r="T459" s="38" t="str">
        <f aca="false">IF(R459="Review","",IF(R459=0,"",S459/R459))</f>
        <v/>
      </c>
      <c r="U459" s="39" t="n">
        <v>0.1814</v>
      </c>
      <c r="V459" s="40" t="n">
        <v>0.00096</v>
      </c>
      <c r="W459" s="41" t="e">
        <f aca="false">U459*G459</f>
        <v>#VALUE!</v>
      </c>
      <c r="X459" s="41" t="e">
        <f aca="false">EXP(-W459)</f>
        <v>#VALUE!</v>
      </c>
      <c r="Y459" s="41" t="e">
        <f aca="false">1-X459</f>
        <v>#VALUE!</v>
      </c>
      <c r="Z459" s="41" t="e">
        <f aca="false">1-(Y459/W459)</f>
        <v>#VALUE!</v>
      </c>
      <c r="AA459" s="41" t="e">
        <f aca="false">(R459*U459*V459)/Z459</f>
        <v>#VALUE!</v>
      </c>
      <c r="AB459" s="40" t="n">
        <v>0.01887</v>
      </c>
      <c r="AC459" s="42" t="s">
        <v>50</v>
      </c>
      <c r="AD459" s="43" t="b">
        <f aca="false">AND(NOT(ISBLANK(D459)),NOT(ISBLANK(F459)),NOT(ISBLANK(H459)),NOT(ISBLANK(I459)),NOT(ISBLANK(O459)),NOT(ISBLANK(Q459)),Q459&gt;=0,O459&gt;=0,H459&gt;=0,I459&gt;=0,G459&gt;0)</f>
        <v>0</v>
      </c>
      <c r="AE459" s="42" t="s">
        <v>51</v>
      </c>
      <c r="AF459" s="44" t="str">
        <f aca="false">IF($AD459=0,"Review",IF($H$3="US",(($H459-$I459-0.066667*($G459))/($G459*$M459)-($L459*$Q459))*$P459,(($H459-$I459-0.066667*($G459))/($G459*$M459)-($L459/8.696*$Q459))*$P459*37))</f>
        <v>Review</v>
      </c>
      <c r="AG459" s="45" t="str">
        <f aca="false">IF($AD459=0,"Review",IF($H$3="US",AA459/AB459*0.105*37,AA459/AB459))</f>
        <v>Review</v>
      </c>
      <c r="AH459" s="46" t="str">
        <f aca="false">IF($AD459=0,"",IF($H$3="US",AG459/60/60,AG459/24/60/60))</f>
        <v/>
      </c>
      <c r="AI459" s="47" t="str">
        <f aca="false">IF($AD459=0,"",IF($H$3="US",AA459/AB459*37/24/60/60,AA459/AB459/24/60/60))</f>
        <v/>
      </c>
      <c r="AJ459" s="48" t="str">
        <f aca="false">IF(AD459=0,"",IF(AF459=0,"",S459/R459))</f>
        <v/>
      </c>
      <c r="AK459" s="49" t="str">
        <f aca="false">IF(AD459=1,5%,"")</f>
        <v/>
      </c>
      <c r="AL459" s="49" t="str">
        <f aca="false">IF(AD459=1,(100*1.4)/(H459-I459)/100,"")</f>
        <v/>
      </c>
      <c r="AM459" s="49" t="str">
        <f aca="false">IF(AD459=1,IF(G459&gt;0,IF($H$3="US",0.1/AF459,(0.1*37)/AF459),0.1),"")</f>
        <v/>
      </c>
      <c r="AN459" s="49" t="str">
        <f aca="false">IF(AD459=1,SQRT(AK459*AK459+AL459*AL459+AM459*AM459),"")</f>
        <v/>
      </c>
      <c r="AO459" s="55"/>
    </row>
    <row r="460" customFormat="false" ht="19.35" hidden="false" customHeight="false" outlineLevel="0" collapsed="false">
      <c r="A460" s="26"/>
      <c r="B460" s="26"/>
      <c r="C460" s="27"/>
      <c r="D460" s="28"/>
      <c r="E460" s="27"/>
      <c r="F460" s="28"/>
      <c r="G460" s="29" t="str">
        <f aca="false">IF(OR(ISBLANK(C460),ISBLANK(D460),ISBLANK(E460),ISBLANK(F460)),"",(E460+F460)-(C460+D460))</f>
        <v/>
      </c>
      <c r="H460" s="30"/>
      <c r="I460" s="31"/>
      <c r="J460" s="32" t="n">
        <f aca="false">IF(N460="SST",0.314473,IF(N460="SLT",0.031243,IF(N460="LST",0.124228,IF(N460="LLT",0.010189,IF(N460="LST-OO",0.074671,IF(N460="LLT-OO",0.011965,IF(N460="LMT-OO",0.013497,IF(N460="HST",7.2954,IF(N460="HLT",0.60795)))))))))</f>
        <v>0</v>
      </c>
      <c r="K460" s="32" t="n">
        <f aca="false">IF(N460="SST",0.260619,IF(N460="SLT",0.02188,IF(N460="LST",0.040676,IF(N460="LLT",0.003372,IF(N460="LST-OO",0.037557,IF(N460="LLT-OO",0.002079,IF(N460="LMT-OO",0.012499,IF(N460="HST",0.004293,IF(N460="HLT",0.0003578)))))))))</f>
        <v>0</v>
      </c>
      <c r="L460" s="29" t="n">
        <f aca="false">IF(N460="SST",0.087,IF(N460="SLT",0.087,IF(N460="LST",0.12,IF(N460="LLT",0.12,IF(N460="LST-OO",0.12,IF(N460="LLT-OO",0.12,IF(N460="LMT-OO",0.12,IF(N460="HST",0.07,IF(N460="HLT",0.07)))))))))</f>
        <v>0</v>
      </c>
      <c r="M460" s="33" t="str">
        <f aca="false">IF(ISBLANK(N460),"",IF(N460="HST",J460+K460*((I460+H460)/2),IF(N460="HLT",J460+K460*((I460+H460)/2),J460+K460*LN((I460+H460)/2))))</f>
        <v/>
      </c>
      <c r="N460" s="31"/>
      <c r="O460" s="31"/>
      <c r="P460" s="34" t="n">
        <f aca="false">IF($H$3="US",IF(LEFT(N460,1)="S",IF(O460&lt;=4000,1,IF(O460&gt;4000,0.79+(6*O460/100000))),IF(LEFT(N460,1)="L",IF(O460&lt;=200,1,IF(O460&gt;200,1.005+(4.5526*O460/100000))),IF(LEFT(N460,1)="H",1))),IF($H$3="SI",IF(LEFT(N460,1)="S",IF(O460&lt;=1219.51,1,IF(O460&gt;1219.51,0.79+(6*(O460*3.28)/100000))),IF(LEFT(N460,1)="L",IF(O460&lt;=60.98,1,IF(O460&gt;60.98,1.005+(4.5526*(O460*3.28)/100000))),IF(LEFT(N460,1)="H",1)))))</f>
        <v>0</v>
      </c>
      <c r="Q460" s="35"/>
      <c r="R460" s="36" t="str">
        <f aca="false">IF(AF460&lt;0,0,IF($AD460=0,"Review",IF($H$3="US",(($H460-$I460-0.066667*($G460))/($G460*$M460)-($L460*$Q460))*$P460,(($H460-$I460-0.066667*($G460))/($G460*$M460)-($L460/8.696*$Q460))*$P460*37)))</f>
        <v>Review</v>
      </c>
      <c r="S460" s="37" t="str">
        <f aca="false">IF(R460="Review","",IF(R460=0,"",(SQRT(SUMSQ((5),(100*1.4/(H460-I460)),(100*IF($E$3="US",0.1,0.1*37)/R460)))/100)*R460))</f>
        <v/>
      </c>
      <c r="T460" s="38" t="str">
        <f aca="false">IF(R460="Review","",IF(R460=0,"",S460/R460))</f>
        <v/>
      </c>
      <c r="U460" s="39" t="n">
        <v>0.1814</v>
      </c>
      <c r="V460" s="40" t="n">
        <v>0.00096</v>
      </c>
      <c r="W460" s="41" t="e">
        <f aca="false">U460*G460</f>
        <v>#VALUE!</v>
      </c>
      <c r="X460" s="41" t="e">
        <f aca="false">EXP(-W460)</f>
        <v>#VALUE!</v>
      </c>
      <c r="Y460" s="41" t="e">
        <f aca="false">1-X460</f>
        <v>#VALUE!</v>
      </c>
      <c r="Z460" s="41" t="e">
        <f aca="false">1-(Y460/W460)</f>
        <v>#VALUE!</v>
      </c>
      <c r="AA460" s="41" t="e">
        <f aca="false">(R460*U460*V460)/Z460</f>
        <v>#VALUE!</v>
      </c>
      <c r="AB460" s="40" t="n">
        <v>0.01887</v>
      </c>
      <c r="AC460" s="42" t="s">
        <v>50</v>
      </c>
      <c r="AD460" s="43" t="b">
        <f aca="false">AND(NOT(ISBLANK(D460)),NOT(ISBLANK(F460)),NOT(ISBLANK(H460)),NOT(ISBLANK(I460)),NOT(ISBLANK(O460)),NOT(ISBLANK(Q460)),Q460&gt;=0,O460&gt;=0,H460&gt;=0,I460&gt;=0,G460&gt;0)</f>
        <v>0</v>
      </c>
      <c r="AE460" s="42" t="s">
        <v>51</v>
      </c>
      <c r="AF460" s="44" t="str">
        <f aca="false">IF($AD460=0,"Review",IF($H$3="US",(($H460-$I460-0.066667*($G460))/($G460*$M460)-($L460*$Q460))*$P460,(($H460-$I460-0.066667*($G460))/($G460*$M460)-($L460/8.696*$Q460))*$P460*37))</f>
        <v>Review</v>
      </c>
      <c r="AG460" s="45" t="str">
        <f aca="false">IF($AD460=0,"Review",IF($H$3="US",AA460/AB460*0.105*37,AA460/AB460))</f>
        <v>Review</v>
      </c>
      <c r="AH460" s="46" t="str">
        <f aca="false">IF($AD460=0,"",IF($H$3="US",AG460/60/60,AG460/24/60/60))</f>
        <v/>
      </c>
      <c r="AI460" s="47" t="str">
        <f aca="false">IF($AD460=0,"",IF($H$3="US",AA460/AB460*37/24/60/60,AA460/AB460/24/60/60))</f>
        <v/>
      </c>
      <c r="AJ460" s="48" t="str">
        <f aca="false">IF(AD460=0,"",IF(AF460=0,"",S460/R460))</f>
        <v/>
      </c>
      <c r="AK460" s="49" t="str">
        <f aca="false">IF(AD460=1,5%,"")</f>
        <v/>
      </c>
      <c r="AL460" s="49" t="str">
        <f aca="false">IF(AD460=1,(100*1.4)/(H460-I460)/100,"")</f>
        <v/>
      </c>
      <c r="AM460" s="49" t="str">
        <f aca="false">IF(AD460=1,IF(G460&gt;0,IF($H$3="US",0.1/AF460,(0.1*37)/AF460),0.1),"")</f>
        <v/>
      </c>
      <c r="AN460" s="49" t="str">
        <f aca="false">IF(AD460=1,SQRT(AK460*AK460+AL460*AL460+AM460*AM460),"")</f>
        <v/>
      </c>
      <c r="AO460" s="55"/>
    </row>
    <row r="461" customFormat="false" ht="19.35" hidden="false" customHeight="false" outlineLevel="0" collapsed="false">
      <c r="A461" s="26"/>
      <c r="B461" s="26"/>
      <c r="C461" s="27"/>
      <c r="D461" s="28"/>
      <c r="E461" s="27"/>
      <c r="F461" s="28"/>
      <c r="G461" s="29" t="str">
        <f aca="false">IF(OR(ISBLANK(C461),ISBLANK(D461),ISBLANK(E461),ISBLANK(F461)),"",(E461+F461)-(C461+D461))</f>
        <v/>
      </c>
      <c r="H461" s="30"/>
      <c r="I461" s="31"/>
      <c r="J461" s="32" t="n">
        <f aca="false">IF(N461="SST",0.314473,IF(N461="SLT",0.031243,IF(N461="LST",0.124228,IF(N461="LLT",0.010189,IF(N461="LST-OO",0.074671,IF(N461="LLT-OO",0.011965,IF(N461="LMT-OO",0.013497,IF(N461="HST",7.2954,IF(N461="HLT",0.60795)))))))))</f>
        <v>0</v>
      </c>
      <c r="K461" s="32" t="n">
        <f aca="false">IF(N461="SST",0.260619,IF(N461="SLT",0.02188,IF(N461="LST",0.040676,IF(N461="LLT",0.003372,IF(N461="LST-OO",0.037557,IF(N461="LLT-OO",0.002079,IF(N461="LMT-OO",0.012499,IF(N461="HST",0.004293,IF(N461="HLT",0.0003578)))))))))</f>
        <v>0</v>
      </c>
      <c r="L461" s="29" t="n">
        <f aca="false">IF(N461="SST",0.087,IF(N461="SLT",0.087,IF(N461="LST",0.12,IF(N461="LLT",0.12,IF(N461="LST-OO",0.12,IF(N461="LLT-OO",0.12,IF(N461="LMT-OO",0.12,IF(N461="HST",0.07,IF(N461="HLT",0.07)))))))))</f>
        <v>0</v>
      </c>
      <c r="M461" s="33" t="str">
        <f aca="false">IF(ISBLANK(N461),"",IF(N461="HST",J461+K461*((I461+H461)/2),IF(N461="HLT",J461+K461*((I461+H461)/2),J461+K461*LN((I461+H461)/2))))</f>
        <v/>
      </c>
      <c r="N461" s="31"/>
      <c r="O461" s="31"/>
      <c r="P461" s="34" t="n">
        <f aca="false">IF($H$3="US",IF(LEFT(N461,1)="S",IF(O461&lt;=4000,1,IF(O461&gt;4000,0.79+(6*O461/100000))),IF(LEFT(N461,1)="L",IF(O461&lt;=200,1,IF(O461&gt;200,1.005+(4.5526*O461/100000))),IF(LEFT(N461,1)="H",1))),IF($H$3="SI",IF(LEFT(N461,1)="S",IF(O461&lt;=1219.51,1,IF(O461&gt;1219.51,0.79+(6*(O461*3.28)/100000))),IF(LEFT(N461,1)="L",IF(O461&lt;=60.98,1,IF(O461&gt;60.98,1.005+(4.5526*(O461*3.28)/100000))),IF(LEFT(N461,1)="H",1)))))</f>
        <v>0</v>
      </c>
      <c r="Q461" s="35"/>
      <c r="R461" s="36" t="str">
        <f aca="false">IF(AF461&lt;0,0,IF($AD461=0,"Review",IF($H$3="US",(($H461-$I461-0.066667*($G461))/($G461*$M461)-($L461*$Q461))*$P461,(($H461-$I461-0.066667*($G461))/($G461*$M461)-($L461/8.696*$Q461))*$P461*37)))</f>
        <v>Review</v>
      </c>
      <c r="S461" s="37" t="str">
        <f aca="false">IF(R461="Review","",IF(R461=0,"",(SQRT(SUMSQ((5),(100*1.4/(H461-I461)),(100*IF($E$3="US",0.1,0.1*37)/R461)))/100)*R461))</f>
        <v/>
      </c>
      <c r="T461" s="38" t="str">
        <f aca="false">IF(R461="Review","",IF(R461=0,"",S461/R461))</f>
        <v/>
      </c>
      <c r="U461" s="39" t="n">
        <v>0.1814</v>
      </c>
      <c r="V461" s="40" t="n">
        <v>0.00096</v>
      </c>
      <c r="W461" s="41" t="e">
        <f aca="false">U461*G461</f>
        <v>#VALUE!</v>
      </c>
      <c r="X461" s="41" t="e">
        <f aca="false">EXP(-W461)</f>
        <v>#VALUE!</v>
      </c>
      <c r="Y461" s="41" t="e">
        <f aca="false">1-X461</f>
        <v>#VALUE!</v>
      </c>
      <c r="Z461" s="41" t="e">
        <f aca="false">1-(Y461/W461)</f>
        <v>#VALUE!</v>
      </c>
      <c r="AA461" s="41" t="e">
        <f aca="false">(R461*U461*V461)/Z461</f>
        <v>#VALUE!</v>
      </c>
      <c r="AB461" s="40" t="n">
        <v>0.01887</v>
      </c>
      <c r="AC461" s="42" t="s">
        <v>50</v>
      </c>
      <c r="AD461" s="43" t="b">
        <f aca="false">AND(NOT(ISBLANK(D461)),NOT(ISBLANK(F461)),NOT(ISBLANK(H461)),NOT(ISBLANK(I461)),NOT(ISBLANK(O461)),NOT(ISBLANK(Q461)),Q461&gt;=0,O461&gt;=0,H461&gt;=0,I461&gt;=0,G461&gt;0)</f>
        <v>0</v>
      </c>
      <c r="AE461" s="42" t="s">
        <v>51</v>
      </c>
      <c r="AF461" s="44" t="str">
        <f aca="false">IF($AD461=0,"Review",IF($H$3="US",(($H461-$I461-0.066667*($G461))/($G461*$M461)-($L461*$Q461))*$P461,(($H461-$I461-0.066667*($G461))/($G461*$M461)-($L461/8.696*$Q461))*$P461*37))</f>
        <v>Review</v>
      </c>
      <c r="AG461" s="45" t="str">
        <f aca="false">IF($AD461=0,"Review",IF($H$3="US",AA461/AB461*0.105*37,AA461/AB461))</f>
        <v>Review</v>
      </c>
      <c r="AH461" s="46" t="str">
        <f aca="false">IF($AD461=0,"",IF($H$3="US",AG461/60/60,AG461/24/60/60))</f>
        <v/>
      </c>
      <c r="AI461" s="47" t="str">
        <f aca="false">IF($AD461=0,"",IF($H$3="US",AA461/AB461*37/24/60/60,AA461/AB461/24/60/60))</f>
        <v/>
      </c>
      <c r="AJ461" s="48" t="str">
        <f aca="false">IF(AD461=0,"",IF(AF461=0,"",S461/R461))</f>
        <v/>
      </c>
      <c r="AK461" s="49" t="str">
        <f aca="false">IF(AD461=1,5%,"")</f>
        <v/>
      </c>
      <c r="AL461" s="49" t="str">
        <f aca="false">IF(AD461=1,(100*1.4)/(H461-I461)/100,"")</f>
        <v/>
      </c>
      <c r="AM461" s="49" t="str">
        <f aca="false">IF(AD461=1,IF(G461&gt;0,IF($H$3="US",0.1/AF461,(0.1*37)/AF461),0.1),"")</f>
        <v/>
      </c>
      <c r="AN461" s="49" t="str">
        <f aca="false">IF(AD461=1,SQRT(AK461*AK461+AL461*AL461+AM461*AM461),"")</f>
        <v/>
      </c>
      <c r="AO461" s="55"/>
    </row>
    <row r="462" customFormat="false" ht="19.35" hidden="false" customHeight="false" outlineLevel="0" collapsed="false">
      <c r="A462" s="26"/>
      <c r="B462" s="26"/>
      <c r="C462" s="27"/>
      <c r="D462" s="28"/>
      <c r="E462" s="27"/>
      <c r="F462" s="28"/>
      <c r="G462" s="29" t="str">
        <f aca="false">IF(OR(ISBLANK(C462),ISBLANK(D462),ISBLANK(E462),ISBLANK(F462)),"",(E462+F462)-(C462+D462))</f>
        <v/>
      </c>
      <c r="H462" s="30"/>
      <c r="I462" s="31"/>
      <c r="J462" s="32" t="n">
        <f aca="false">IF(N462="SST",0.314473,IF(N462="SLT",0.031243,IF(N462="LST",0.124228,IF(N462="LLT",0.010189,IF(N462="LST-OO",0.074671,IF(N462="LLT-OO",0.011965,IF(N462="LMT-OO",0.013497,IF(N462="HST",7.2954,IF(N462="HLT",0.60795)))))))))</f>
        <v>0</v>
      </c>
      <c r="K462" s="32" t="n">
        <f aca="false">IF(N462="SST",0.260619,IF(N462="SLT",0.02188,IF(N462="LST",0.040676,IF(N462="LLT",0.003372,IF(N462="LST-OO",0.037557,IF(N462="LLT-OO",0.002079,IF(N462="LMT-OO",0.012499,IF(N462="HST",0.004293,IF(N462="HLT",0.0003578)))))))))</f>
        <v>0</v>
      </c>
      <c r="L462" s="29" t="n">
        <f aca="false">IF(N462="SST",0.087,IF(N462="SLT",0.087,IF(N462="LST",0.12,IF(N462="LLT",0.12,IF(N462="LST-OO",0.12,IF(N462="LLT-OO",0.12,IF(N462="LMT-OO",0.12,IF(N462="HST",0.07,IF(N462="HLT",0.07)))))))))</f>
        <v>0</v>
      </c>
      <c r="M462" s="33" t="str">
        <f aca="false">IF(ISBLANK(N462),"",IF(N462="HST",J462+K462*((I462+H462)/2),IF(N462="HLT",J462+K462*((I462+H462)/2),J462+K462*LN((I462+H462)/2))))</f>
        <v/>
      </c>
      <c r="N462" s="31"/>
      <c r="O462" s="31"/>
      <c r="P462" s="34" t="n">
        <f aca="false">IF($H$3="US",IF(LEFT(N462,1)="S",IF(O462&lt;=4000,1,IF(O462&gt;4000,0.79+(6*O462/100000))),IF(LEFT(N462,1)="L",IF(O462&lt;=200,1,IF(O462&gt;200,1.005+(4.5526*O462/100000))),IF(LEFT(N462,1)="H",1))),IF($H$3="SI",IF(LEFT(N462,1)="S",IF(O462&lt;=1219.51,1,IF(O462&gt;1219.51,0.79+(6*(O462*3.28)/100000))),IF(LEFT(N462,1)="L",IF(O462&lt;=60.98,1,IF(O462&gt;60.98,1.005+(4.5526*(O462*3.28)/100000))),IF(LEFT(N462,1)="H",1)))))</f>
        <v>0</v>
      </c>
      <c r="Q462" s="35"/>
      <c r="R462" s="36" t="str">
        <f aca="false">IF(AF462&lt;0,0,IF($AD462=0,"Review",IF($H$3="US",(($H462-$I462-0.066667*($G462))/($G462*$M462)-($L462*$Q462))*$P462,(($H462-$I462-0.066667*($G462))/($G462*$M462)-($L462/8.696*$Q462))*$P462*37)))</f>
        <v>Review</v>
      </c>
      <c r="S462" s="37" t="str">
        <f aca="false">IF(R462="Review","",IF(R462=0,"",(SQRT(SUMSQ((5),(100*1.4/(H462-I462)),(100*IF($E$3="US",0.1,0.1*37)/R462)))/100)*R462))</f>
        <v/>
      </c>
      <c r="T462" s="38" t="str">
        <f aca="false">IF(R462="Review","",IF(R462=0,"",S462/R462))</f>
        <v/>
      </c>
      <c r="U462" s="39" t="n">
        <v>0.1814</v>
      </c>
      <c r="V462" s="40" t="n">
        <v>0.00096</v>
      </c>
      <c r="W462" s="41" t="e">
        <f aca="false">U462*G462</f>
        <v>#VALUE!</v>
      </c>
      <c r="X462" s="41" t="e">
        <f aca="false">EXP(-W462)</f>
        <v>#VALUE!</v>
      </c>
      <c r="Y462" s="41" t="e">
        <f aca="false">1-X462</f>
        <v>#VALUE!</v>
      </c>
      <c r="Z462" s="41" t="e">
        <f aca="false">1-(Y462/W462)</f>
        <v>#VALUE!</v>
      </c>
      <c r="AA462" s="41" t="e">
        <f aca="false">(R462*U462*V462)/Z462</f>
        <v>#VALUE!</v>
      </c>
      <c r="AB462" s="40" t="n">
        <v>0.01887</v>
      </c>
      <c r="AC462" s="42" t="s">
        <v>50</v>
      </c>
      <c r="AD462" s="43" t="b">
        <f aca="false">AND(NOT(ISBLANK(D462)),NOT(ISBLANK(F462)),NOT(ISBLANK(H462)),NOT(ISBLANK(I462)),NOT(ISBLANK(O462)),NOT(ISBLANK(Q462)),Q462&gt;=0,O462&gt;=0,H462&gt;=0,I462&gt;=0,G462&gt;0)</f>
        <v>0</v>
      </c>
      <c r="AE462" s="42" t="s">
        <v>51</v>
      </c>
      <c r="AF462" s="44" t="str">
        <f aca="false">IF($AD462=0,"Review",IF($H$3="US",(($H462-$I462-0.066667*($G462))/($G462*$M462)-($L462*$Q462))*$P462,(($H462-$I462-0.066667*($G462))/($G462*$M462)-($L462/8.696*$Q462))*$P462*37))</f>
        <v>Review</v>
      </c>
      <c r="AG462" s="45" t="str">
        <f aca="false">IF($AD462=0,"Review",IF($H$3="US",AA462/AB462*0.105*37,AA462/AB462))</f>
        <v>Review</v>
      </c>
      <c r="AH462" s="46" t="str">
        <f aca="false">IF($AD462=0,"",IF($H$3="US",AG462/60/60,AG462/24/60/60))</f>
        <v/>
      </c>
      <c r="AI462" s="47" t="str">
        <f aca="false">IF($AD462=0,"",IF($H$3="US",AA462/AB462*37/24/60/60,AA462/AB462/24/60/60))</f>
        <v/>
      </c>
      <c r="AJ462" s="48" t="str">
        <f aca="false">IF(AD462=0,"",IF(AF462=0,"",S462/R462))</f>
        <v/>
      </c>
      <c r="AK462" s="49" t="str">
        <f aca="false">IF(AD462=1,5%,"")</f>
        <v/>
      </c>
      <c r="AL462" s="49" t="str">
        <f aca="false">IF(AD462=1,(100*1.4)/(H462-I462)/100,"")</f>
        <v/>
      </c>
      <c r="AM462" s="49" t="str">
        <f aca="false">IF(AD462=1,IF(G462&gt;0,IF($H$3="US",0.1/AF462,(0.1*37)/AF462),0.1),"")</f>
        <v/>
      </c>
      <c r="AN462" s="49" t="str">
        <f aca="false">IF(AD462=1,SQRT(AK462*AK462+AL462*AL462+AM462*AM462),"")</f>
        <v/>
      </c>
      <c r="AO462" s="55"/>
    </row>
    <row r="463" customFormat="false" ht="19.35" hidden="false" customHeight="false" outlineLevel="0" collapsed="false">
      <c r="A463" s="26"/>
      <c r="B463" s="26"/>
      <c r="C463" s="27"/>
      <c r="D463" s="28"/>
      <c r="E463" s="27"/>
      <c r="F463" s="28"/>
      <c r="G463" s="29" t="str">
        <f aca="false">IF(OR(ISBLANK(C463),ISBLANK(D463),ISBLANK(E463),ISBLANK(F463)),"",(E463+F463)-(C463+D463))</f>
        <v/>
      </c>
      <c r="H463" s="30"/>
      <c r="I463" s="31"/>
      <c r="J463" s="32" t="n">
        <f aca="false">IF(N463="SST",0.314473,IF(N463="SLT",0.031243,IF(N463="LST",0.124228,IF(N463="LLT",0.010189,IF(N463="LST-OO",0.074671,IF(N463="LLT-OO",0.011965,IF(N463="LMT-OO",0.013497,IF(N463="HST",7.2954,IF(N463="HLT",0.60795)))))))))</f>
        <v>0</v>
      </c>
      <c r="K463" s="32" t="n">
        <f aca="false">IF(N463="SST",0.260619,IF(N463="SLT",0.02188,IF(N463="LST",0.040676,IF(N463="LLT",0.003372,IF(N463="LST-OO",0.037557,IF(N463="LLT-OO",0.002079,IF(N463="LMT-OO",0.012499,IF(N463="HST",0.004293,IF(N463="HLT",0.0003578)))))))))</f>
        <v>0</v>
      </c>
      <c r="L463" s="29" t="n">
        <f aca="false">IF(N463="SST",0.087,IF(N463="SLT",0.087,IF(N463="LST",0.12,IF(N463="LLT",0.12,IF(N463="LST-OO",0.12,IF(N463="LLT-OO",0.12,IF(N463="LMT-OO",0.12,IF(N463="HST",0.07,IF(N463="HLT",0.07)))))))))</f>
        <v>0</v>
      </c>
      <c r="M463" s="33" t="str">
        <f aca="false">IF(ISBLANK(N463),"",IF(N463="HST",J463+K463*((I463+H463)/2),IF(N463="HLT",J463+K463*((I463+H463)/2),J463+K463*LN((I463+H463)/2))))</f>
        <v/>
      </c>
      <c r="N463" s="31"/>
      <c r="O463" s="31"/>
      <c r="P463" s="34" t="n">
        <f aca="false">IF($H$3="US",IF(LEFT(N463,1)="S",IF(O463&lt;=4000,1,IF(O463&gt;4000,0.79+(6*O463/100000))),IF(LEFT(N463,1)="L",IF(O463&lt;=200,1,IF(O463&gt;200,1.005+(4.5526*O463/100000))),IF(LEFT(N463,1)="H",1))),IF($H$3="SI",IF(LEFT(N463,1)="S",IF(O463&lt;=1219.51,1,IF(O463&gt;1219.51,0.79+(6*(O463*3.28)/100000))),IF(LEFT(N463,1)="L",IF(O463&lt;=60.98,1,IF(O463&gt;60.98,1.005+(4.5526*(O463*3.28)/100000))),IF(LEFT(N463,1)="H",1)))))</f>
        <v>0</v>
      </c>
      <c r="Q463" s="35"/>
      <c r="R463" s="36" t="str">
        <f aca="false">IF(AF463&lt;0,0,IF($AD463=0,"Review",IF($H$3="US",(($H463-$I463-0.066667*($G463))/($G463*$M463)-($L463*$Q463))*$P463,(($H463-$I463-0.066667*($G463))/($G463*$M463)-($L463/8.696*$Q463))*$P463*37)))</f>
        <v>Review</v>
      </c>
      <c r="S463" s="37" t="str">
        <f aca="false">IF(R463="Review","",IF(R463=0,"",(SQRT(SUMSQ((5),(100*1.4/(H463-I463)),(100*IF($E$3="US",0.1,0.1*37)/R463)))/100)*R463))</f>
        <v/>
      </c>
      <c r="T463" s="38" t="str">
        <f aca="false">IF(R463="Review","",IF(R463=0,"",S463/R463))</f>
        <v/>
      </c>
      <c r="U463" s="39" t="n">
        <v>0.1814</v>
      </c>
      <c r="V463" s="40" t="n">
        <v>0.00096</v>
      </c>
      <c r="W463" s="41" t="e">
        <f aca="false">U463*G463</f>
        <v>#VALUE!</v>
      </c>
      <c r="X463" s="41" t="e">
        <f aca="false">EXP(-W463)</f>
        <v>#VALUE!</v>
      </c>
      <c r="Y463" s="41" t="e">
        <f aca="false">1-X463</f>
        <v>#VALUE!</v>
      </c>
      <c r="Z463" s="41" t="e">
        <f aca="false">1-(Y463/W463)</f>
        <v>#VALUE!</v>
      </c>
      <c r="AA463" s="41" t="e">
        <f aca="false">(R463*U463*V463)/Z463</f>
        <v>#VALUE!</v>
      </c>
      <c r="AB463" s="40" t="n">
        <v>0.01887</v>
      </c>
      <c r="AC463" s="42" t="s">
        <v>50</v>
      </c>
      <c r="AD463" s="43" t="b">
        <f aca="false">AND(NOT(ISBLANK(D463)),NOT(ISBLANK(F463)),NOT(ISBLANK(H463)),NOT(ISBLANK(I463)),NOT(ISBLANK(O463)),NOT(ISBLANK(Q463)),Q463&gt;=0,O463&gt;=0,H463&gt;=0,I463&gt;=0,G463&gt;0)</f>
        <v>0</v>
      </c>
      <c r="AE463" s="42" t="s">
        <v>51</v>
      </c>
      <c r="AF463" s="44" t="str">
        <f aca="false">IF($AD463=0,"Review",IF($H$3="US",(($H463-$I463-0.066667*($G463))/($G463*$M463)-($L463*$Q463))*$P463,(($H463-$I463-0.066667*($G463))/($G463*$M463)-($L463/8.696*$Q463))*$P463*37))</f>
        <v>Review</v>
      </c>
      <c r="AG463" s="45" t="str">
        <f aca="false">IF($AD463=0,"Review",IF($H$3="US",AA463/AB463*0.105*37,AA463/AB463))</f>
        <v>Review</v>
      </c>
      <c r="AH463" s="46" t="str">
        <f aca="false">IF($AD463=0,"",IF($H$3="US",AG463/60/60,AG463/24/60/60))</f>
        <v/>
      </c>
      <c r="AI463" s="47" t="str">
        <f aca="false">IF($AD463=0,"",IF($H$3="US",AA463/AB463*37/24/60/60,AA463/AB463/24/60/60))</f>
        <v/>
      </c>
      <c r="AJ463" s="48" t="str">
        <f aca="false">IF(AD463=0,"",IF(AF463=0,"",S463/R463))</f>
        <v/>
      </c>
      <c r="AK463" s="49" t="str">
        <f aca="false">IF(AD463=1,5%,"")</f>
        <v/>
      </c>
      <c r="AL463" s="49" t="str">
        <f aca="false">IF(AD463=1,(100*1.4)/(H463-I463)/100,"")</f>
        <v/>
      </c>
      <c r="AM463" s="49" t="str">
        <f aca="false">IF(AD463=1,IF(G463&gt;0,IF($H$3="US",0.1/AF463,(0.1*37)/AF463),0.1),"")</f>
        <v/>
      </c>
      <c r="AN463" s="49" t="str">
        <f aca="false">IF(AD463=1,SQRT(AK463*AK463+AL463*AL463+AM463*AM463),"")</f>
        <v/>
      </c>
      <c r="AO463" s="55"/>
    </row>
    <row r="464" customFormat="false" ht="19.35" hidden="false" customHeight="false" outlineLevel="0" collapsed="false">
      <c r="A464" s="26"/>
      <c r="B464" s="26"/>
      <c r="C464" s="27"/>
      <c r="D464" s="28"/>
      <c r="E464" s="27"/>
      <c r="F464" s="28"/>
      <c r="G464" s="29" t="str">
        <f aca="false">IF(OR(ISBLANK(C464),ISBLANK(D464),ISBLANK(E464),ISBLANK(F464)),"",(E464+F464)-(C464+D464))</f>
        <v/>
      </c>
      <c r="H464" s="30"/>
      <c r="I464" s="31"/>
      <c r="J464" s="32" t="n">
        <f aca="false">IF(N464="SST",0.314473,IF(N464="SLT",0.031243,IF(N464="LST",0.124228,IF(N464="LLT",0.010189,IF(N464="LST-OO",0.074671,IF(N464="LLT-OO",0.011965,IF(N464="LMT-OO",0.013497,IF(N464="HST",7.2954,IF(N464="HLT",0.60795)))))))))</f>
        <v>0</v>
      </c>
      <c r="K464" s="32" t="n">
        <f aca="false">IF(N464="SST",0.260619,IF(N464="SLT",0.02188,IF(N464="LST",0.040676,IF(N464="LLT",0.003372,IF(N464="LST-OO",0.037557,IF(N464="LLT-OO",0.002079,IF(N464="LMT-OO",0.012499,IF(N464="HST",0.004293,IF(N464="HLT",0.0003578)))))))))</f>
        <v>0</v>
      </c>
      <c r="L464" s="29" t="n">
        <f aca="false">IF(N464="SST",0.087,IF(N464="SLT",0.087,IF(N464="LST",0.12,IF(N464="LLT",0.12,IF(N464="LST-OO",0.12,IF(N464="LLT-OO",0.12,IF(N464="LMT-OO",0.12,IF(N464="HST",0.07,IF(N464="HLT",0.07)))))))))</f>
        <v>0</v>
      </c>
      <c r="M464" s="33" t="str">
        <f aca="false">IF(ISBLANK(N464),"",IF(N464="HST",J464+K464*((I464+H464)/2),IF(N464="HLT",J464+K464*((I464+H464)/2),J464+K464*LN((I464+H464)/2))))</f>
        <v/>
      </c>
      <c r="N464" s="31"/>
      <c r="O464" s="31"/>
      <c r="P464" s="34" t="n">
        <f aca="false">IF($H$3="US",IF(LEFT(N464,1)="S",IF(O464&lt;=4000,1,IF(O464&gt;4000,0.79+(6*O464/100000))),IF(LEFT(N464,1)="L",IF(O464&lt;=200,1,IF(O464&gt;200,1.005+(4.5526*O464/100000))),IF(LEFT(N464,1)="H",1))),IF($H$3="SI",IF(LEFT(N464,1)="S",IF(O464&lt;=1219.51,1,IF(O464&gt;1219.51,0.79+(6*(O464*3.28)/100000))),IF(LEFT(N464,1)="L",IF(O464&lt;=60.98,1,IF(O464&gt;60.98,1.005+(4.5526*(O464*3.28)/100000))),IF(LEFT(N464,1)="H",1)))))</f>
        <v>0</v>
      </c>
      <c r="Q464" s="35"/>
      <c r="R464" s="36" t="str">
        <f aca="false">IF(AF464&lt;0,0,IF($AD464=0,"Review",IF($H$3="US",(($H464-$I464-0.066667*($G464))/($G464*$M464)-($L464*$Q464))*$P464,(($H464-$I464-0.066667*($G464))/($G464*$M464)-($L464/8.696*$Q464))*$P464*37)))</f>
        <v>Review</v>
      </c>
      <c r="S464" s="37" t="str">
        <f aca="false">IF(R464="Review","",IF(R464=0,"",(SQRT(SUMSQ((5),(100*1.4/(H464-I464)),(100*IF($E$3="US",0.1,0.1*37)/R464)))/100)*R464))</f>
        <v/>
      </c>
      <c r="T464" s="38" t="str">
        <f aca="false">IF(R464="Review","",IF(R464=0,"",S464/R464))</f>
        <v/>
      </c>
      <c r="U464" s="39" t="n">
        <v>0.1814</v>
      </c>
      <c r="V464" s="40" t="n">
        <v>0.00096</v>
      </c>
      <c r="W464" s="41" t="e">
        <f aca="false">U464*G464</f>
        <v>#VALUE!</v>
      </c>
      <c r="X464" s="41" t="e">
        <f aca="false">EXP(-W464)</f>
        <v>#VALUE!</v>
      </c>
      <c r="Y464" s="41" t="e">
        <f aca="false">1-X464</f>
        <v>#VALUE!</v>
      </c>
      <c r="Z464" s="41" t="e">
        <f aca="false">1-(Y464/W464)</f>
        <v>#VALUE!</v>
      </c>
      <c r="AA464" s="41" t="e">
        <f aca="false">(R464*U464*V464)/Z464</f>
        <v>#VALUE!</v>
      </c>
      <c r="AB464" s="40" t="n">
        <v>0.01887</v>
      </c>
      <c r="AC464" s="42" t="s">
        <v>50</v>
      </c>
      <c r="AD464" s="43" t="b">
        <f aca="false">AND(NOT(ISBLANK(D464)),NOT(ISBLANK(F464)),NOT(ISBLANK(H464)),NOT(ISBLANK(I464)),NOT(ISBLANK(O464)),NOT(ISBLANK(Q464)),Q464&gt;=0,O464&gt;=0,H464&gt;=0,I464&gt;=0,G464&gt;0)</f>
        <v>0</v>
      </c>
      <c r="AE464" s="42" t="s">
        <v>51</v>
      </c>
      <c r="AF464" s="44" t="str">
        <f aca="false">IF($AD464=0,"Review",IF($H$3="US",(($H464-$I464-0.066667*($G464))/($G464*$M464)-($L464*$Q464))*$P464,(($H464-$I464-0.066667*($G464))/($G464*$M464)-($L464/8.696*$Q464))*$P464*37))</f>
        <v>Review</v>
      </c>
      <c r="AG464" s="45" t="str">
        <f aca="false">IF($AD464=0,"Review",IF($H$3="US",AA464/AB464*0.105*37,AA464/AB464))</f>
        <v>Review</v>
      </c>
      <c r="AH464" s="46" t="str">
        <f aca="false">IF($AD464=0,"",IF($H$3="US",AG464/60/60,AG464/24/60/60))</f>
        <v/>
      </c>
      <c r="AI464" s="47" t="str">
        <f aca="false">IF($AD464=0,"",IF($H$3="US",AA464/AB464*37/24/60/60,AA464/AB464/24/60/60))</f>
        <v/>
      </c>
      <c r="AJ464" s="48" t="str">
        <f aca="false">IF(AD464=0,"",IF(AF464=0,"",S464/R464))</f>
        <v/>
      </c>
      <c r="AK464" s="49" t="str">
        <f aca="false">IF(AD464=1,5%,"")</f>
        <v/>
      </c>
      <c r="AL464" s="49" t="str">
        <f aca="false">IF(AD464=1,(100*1.4)/(H464-I464)/100,"")</f>
        <v/>
      </c>
      <c r="AM464" s="49" t="str">
        <f aca="false">IF(AD464=1,IF(G464&gt;0,IF($H$3="US",0.1/AF464,(0.1*37)/AF464),0.1),"")</f>
        <v/>
      </c>
      <c r="AN464" s="49" t="str">
        <f aca="false">IF(AD464=1,SQRT(AK464*AK464+AL464*AL464+AM464*AM464),"")</f>
        <v/>
      </c>
      <c r="AO464" s="55"/>
    </row>
    <row r="465" customFormat="false" ht="19.35" hidden="false" customHeight="false" outlineLevel="0" collapsed="false">
      <c r="A465" s="26"/>
      <c r="B465" s="26"/>
      <c r="C465" s="27"/>
      <c r="D465" s="28"/>
      <c r="E465" s="27"/>
      <c r="F465" s="28"/>
      <c r="G465" s="29" t="str">
        <f aca="false">IF(OR(ISBLANK(C465),ISBLANK(D465),ISBLANK(E465),ISBLANK(F465)),"",(E465+F465)-(C465+D465))</f>
        <v/>
      </c>
      <c r="H465" s="30"/>
      <c r="I465" s="31"/>
      <c r="J465" s="32" t="n">
        <f aca="false">IF(N465="SST",0.314473,IF(N465="SLT",0.031243,IF(N465="LST",0.124228,IF(N465="LLT",0.010189,IF(N465="LST-OO",0.074671,IF(N465="LLT-OO",0.011965,IF(N465="LMT-OO",0.013497,IF(N465="HST",7.2954,IF(N465="HLT",0.60795)))))))))</f>
        <v>0</v>
      </c>
      <c r="K465" s="32" t="n">
        <f aca="false">IF(N465="SST",0.260619,IF(N465="SLT",0.02188,IF(N465="LST",0.040676,IF(N465="LLT",0.003372,IF(N465="LST-OO",0.037557,IF(N465="LLT-OO",0.002079,IF(N465="LMT-OO",0.012499,IF(N465="HST",0.004293,IF(N465="HLT",0.0003578)))))))))</f>
        <v>0</v>
      </c>
      <c r="L465" s="29" t="n">
        <f aca="false">IF(N465="SST",0.087,IF(N465="SLT",0.087,IF(N465="LST",0.12,IF(N465="LLT",0.12,IF(N465="LST-OO",0.12,IF(N465="LLT-OO",0.12,IF(N465="LMT-OO",0.12,IF(N465="HST",0.07,IF(N465="HLT",0.07)))))))))</f>
        <v>0</v>
      </c>
      <c r="M465" s="33" t="str">
        <f aca="false">IF(ISBLANK(N465),"",IF(N465="HST",J465+K465*((I465+H465)/2),IF(N465="HLT",J465+K465*((I465+H465)/2),J465+K465*LN((I465+H465)/2))))</f>
        <v/>
      </c>
      <c r="N465" s="31"/>
      <c r="O465" s="31"/>
      <c r="P465" s="34" t="n">
        <f aca="false">IF($H$3="US",IF(LEFT(N465,1)="S",IF(O465&lt;=4000,1,IF(O465&gt;4000,0.79+(6*O465/100000))),IF(LEFT(N465,1)="L",IF(O465&lt;=200,1,IF(O465&gt;200,1.005+(4.5526*O465/100000))),IF(LEFT(N465,1)="H",1))),IF($H$3="SI",IF(LEFT(N465,1)="S",IF(O465&lt;=1219.51,1,IF(O465&gt;1219.51,0.79+(6*(O465*3.28)/100000))),IF(LEFT(N465,1)="L",IF(O465&lt;=60.98,1,IF(O465&gt;60.98,1.005+(4.5526*(O465*3.28)/100000))),IF(LEFT(N465,1)="H",1)))))</f>
        <v>0</v>
      </c>
      <c r="Q465" s="35"/>
      <c r="R465" s="36" t="str">
        <f aca="false">IF(AF465&lt;0,0,IF($AD465=0,"Review",IF($H$3="US",(($H465-$I465-0.066667*($G465))/($G465*$M465)-($L465*$Q465))*$P465,(($H465-$I465-0.066667*($G465))/($G465*$M465)-($L465/8.696*$Q465))*$P465*37)))</f>
        <v>Review</v>
      </c>
      <c r="S465" s="37" t="str">
        <f aca="false">IF(R465="Review","",IF(R465=0,"",(SQRT(SUMSQ((5),(100*1.4/(H465-I465)),(100*IF($E$3="US",0.1,0.1*37)/R465)))/100)*R465))</f>
        <v/>
      </c>
      <c r="T465" s="38" t="str">
        <f aca="false">IF(R465="Review","",IF(R465=0,"",S465/R465))</f>
        <v/>
      </c>
      <c r="U465" s="39" t="n">
        <v>0.1814</v>
      </c>
      <c r="V465" s="40" t="n">
        <v>0.00096</v>
      </c>
      <c r="W465" s="41" t="e">
        <f aca="false">U465*G465</f>
        <v>#VALUE!</v>
      </c>
      <c r="X465" s="41" t="e">
        <f aca="false">EXP(-W465)</f>
        <v>#VALUE!</v>
      </c>
      <c r="Y465" s="41" t="e">
        <f aca="false">1-X465</f>
        <v>#VALUE!</v>
      </c>
      <c r="Z465" s="41" t="e">
        <f aca="false">1-(Y465/W465)</f>
        <v>#VALUE!</v>
      </c>
      <c r="AA465" s="41" t="e">
        <f aca="false">(R465*U465*V465)/Z465</f>
        <v>#VALUE!</v>
      </c>
      <c r="AB465" s="40" t="n">
        <v>0.01887</v>
      </c>
      <c r="AC465" s="42" t="s">
        <v>50</v>
      </c>
      <c r="AD465" s="43" t="b">
        <f aca="false">AND(NOT(ISBLANK(D465)),NOT(ISBLANK(F465)),NOT(ISBLANK(H465)),NOT(ISBLANK(I465)),NOT(ISBLANK(O465)),NOT(ISBLANK(Q465)),Q465&gt;=0,O465&gt;=0,H465&gt;=0,I465&gt;=0,G465&gt;0)</f>
        <v>0</v>
      </c>
      <c r="AE465" s="42" t="s">
        <v>51</v>
      </c>
      <c r="AF465" s="44" t="str">
        <f aca="false">IF($AD465=0,"Review",IF($H$3="US",(($H465-$I465-0.066667*($G465))/($G465*$M465)-($L465*$Q465))*$P465,(($H465-$I465-0.066667*($G465))/($G465*$M465)-($L465/8.696*$Q465))*$P465*37))</f>
        <v>Review</v>
      </c>
      <c r="AG465" s="45" t="str">
        <f aca="false">IF($AD465=0,"Review",IF($H$3="US",AA465/AB465*0.105*37,AA465/AB465))</f>
        <v>Review</v>
      </c>
      <c r="AH465" s="46" t="str">
        <f aca="false">IF($AD465=0,"",IF($H$3="US",AG465/60/60,AG465/24/60/60))</f>
        <v/>
      </c>
      <c r="AI465" s="47" t="str">
        <f aca="false">IF($AD465=0,"",IF($H$3="US",AA465/AB465*37/24/60/60,AA465/AB465/24/60/60))</f>
        <v/>
      </c>
      <c r="AJ465" s="48" t="str">
        <f aca="false">IF(AD465=0,"",IF(AF465=0,"",S465/R465))</f>
        <v/>
      </c>
      <c r="AK465" s="49" t="str">
        <f aca="false">IF(AD465=1,5%,"")</f>
        <v/>
      </c>
      <c r="AL465" s="49" t="str">
        <f aca="false">IF(AD465=1,(100*1.4)/(H465-I465)/100,"")</f>
        <v/>
      </c>
      <c r="AM465" s="49" t="str">
        <f aca="false">IF(AD465=1,IF(G465&gt;0,IF($H$3="US",0.1/AF465,(0.1*37)/AF465),0.1),"")</f>
        <v/>
      </c>
      <c r="AN465" s="49" t="str">
        <f aca="false">IF(AD465=1,SQRT(AK465*AK465+AL465*AL465+AM465*AM465),"")</f>
        <v/>
      </c>
      <c r="AO465" s="55"/>
    </row>
    <row r="466" customFormat="false" ht="19.35" hidden="false" customHeight="false" outlineLevel="0" collapsed="false">
      <c r="A466" s="26"/>
      <c r="B466" s="26"/>
      <c r="C466" s="27"/>
      <c r="D466" s="28"/>
      <c r="E466" s="27"/>
      <c r="F466" s="28"/>
      <c r="G466" s="29" t="str">
        <f aca="false">IF(OR(ISBLANK(C466),ISBLANK(D466),ISBLANK(E466),ISBLANK(F466)),"",(E466+F466)-(C466+D466))</f>
        <v/>
      </c>
      <c r="H466" s="30"/>
      <c r="I466" s="31"/>
      <c r="J466" s="32" t="n">
        <f aca="false">IF(N466="SST",0.314473,IF(N466="SLT",0.031243,IF(N466="LST",0.124228,IF(N466="LLT",0.010189,IF(N466="LST-OO",0.074671,IF(N466="LLT-OO",0.011965,IF(N466="LMT-OO",0.013497,IF(N466="HST",7.2954,IF(N466="HLT",0.60795)))))))))</f>
        <v>0</v>
      </c>
      <c r="K466" s="32" t="n">
        <f aca="false">IF(N466="SST",0.260619,IF(N466="SLT",0.02188,IF(N466="LST",0.040676,IF(N466="LLT",0.003372,IF(N466="LST-OO",0.037557,IF(N466="LLT-OO",0.002079,IF(N466="LMT-OO",0.012499,IF(N466="HST",0.004293,IF(N466="HLT",0.0003578)))))))))</f>
        <v>0</v>
      </c>
      <c r="L466" s="29" t="n">
        <f aca="false">IF(N466="SST",0.087,IF(N466="SLT",0.087,IF(N466="LST",0.12,IF(N466="LLT",0.12,IF(N466="LST-OO",0.12,IF(N466="LLT-OO",0.12,IF(N466="LMT-OO",0.12,IF(N466="HST",0.07,IF(N466="HLT",0.07)))))))))</f>
        <v>0</v>
      </c>
      <c r="M466" s="33" t="str">
        <f aca="false">IF(ISBLANK(N466),"",IF(N466="HST",J466+K466*((I466+H466)/2),IF(N466="HLT",J466+K466*((I466+H466)/2),J466+K466*LN((I466+H466)/2))))</f>
        <v/>
      </c>
      <c r="N466" s="31"/>
      <c r="O466" s="31"/>
      <c r="P466" s="34" t="n">
        <f aca="false">IF($H$3="US",IF(LEFT(N466,1)="S",IF(O466&lt;=4000,1,IF(O466&gt;4000,0.79+(6*O466/100000))),IF(LEFT(N466,1)="L",IF(O466&lt;=200,1,IF(O466&gt;200,1.005+(4.5526*O466/100000))),IF(LEFT(N466,1)="H",1))),IF($H$3="SI",IF(LEFT(N466,1)="S",IF(O466&lt;=1219.51,1,IF(O466&gt;1219.51,0.79+(6*(O466*3.28)/100000))),IF(LEFT(N466,1)="L",IF(O466&lt;=60.98,1,IF(O466&gt;60.98,1.005+(4.5526*(O466*3.28)/100000))),IF(LEFT(N466,1)="H",1)))))</f>
        <v>0</v>
      </c>
      <c r="Q466" s="35"/>
      <c r="R466" s="36" t="str">
        <f aca="false">IF(AF466&lt;0,0,IF($AD466=0,"Review",IF($H$3="US",(($H466-$I466-0.066667*($G466))/($G466*$M466)-($L466*$Q466))*$P466,(($H466-$I466-0.066667*($G466))/($G466*$M466)-($L466/8.696*$Q466))*$P466*37)))</f>
        <v>Review</v>
      </c>
      <c r="S466" s="37" t="str">
        <f aca="false">IF(R466="Review","",IF(R466=0,"",(SQRT(SUMSQ((5),(100*1.4/(H466-I466)),(100*IF($E$3="US",0.1,0.1*37)/R466)))/100)*R466))</f>
        <v/>
      </c>
      <c r="T466" s="38" t="str">
        <f aca="false">IF(R466="Review","",IF(R466=0,"",S466/R466))</f>
        <v/>
      </c>
      <c r="U466" s="39" t="n">
        <v>0.1814</v>
      </c>
      <c r="V466" s="40" t="n">
        <v>0.00096</v>
      </c>
      <c r="W466" s="41" t="e">
        <f aca="false">U466*G466</f>
        <v>#VALUE!</v>
      </c>
      <c r="X466" s="41" t="e">
        <f aca="false">EXP(-W466)</f>
        <v>#VALUE!</v>
      </c>
      <c r="Y466" s="41" t="e">
        <f aca="false">1-X466</f>
        <v>#VALUE!</v>
      </c>
      <c r="Z466" s="41" t="e">
        <f aca="false">1-(Y466/W466)</f>
        <v>#VALUE!</v>
      </c>
      <c r="AA466" s="41" t="e">
        <f aca="false">(R466*U466*V466)/Z466</f>
        <v>#VALUE!</v>
      </c>
      <c r="AB466" s="40" t="n">
        <v>0.01887</v>
      </c>
      <c r="AC466" s="42" t="s">
        <v>50</v>
      </c>
      <c r="AD466" s="43" t="b">
        <f aca="false">AND(NOT(ISBLANK(D466)),NOT(ISBLANK(F466)),NOT(ISBLANK(H466)),NOT(ISBLANK(I466)),NOT(ISBLANK(O466)),NOT(ISBLANK(Q466)),Q466&gt;=0,O466&gt;=0,H466&gt;=0,I466&gt;=0,G466&gt;0)</f>
        <v>0</v>
      </c>
      <c r="AE466" s="42" t="s">
        <v>51</v>
      </c>
      <c r="AF466" s="44" t="str">
        <f aca="false">IF($AD466=0,"Review",IF($H$3="US",(($H466-$I466-0.066667*($G466))/($G466*$M466)-($L466*$Q466))*$P466,(($H466-$I466-0.066667*($G466))/($G466*$M466)-($L466/8.696*$Q466))*$P466*37))</f>
        <v>Review</v>
      </c>
      <c r="AG466" s="45" t="str">
        <f aca="false">IF($AD466=0,"Review",IF($H$3="US",AA466/AB466*0.105*37,AA466/AB466))</f>
        <v>Review</v>
      </c>
      <c r="AH466" s="46" t="str">
        <f aca="false">IF($AD466=0,"",IF($H$3="US",AG466/60/60,AG466/24/60/60))</f>
        <v/>
      </c>
      <c r="AI466" s="47" t="str">
        <f aca="false">IF($AD466=0,"",IF($H$3="US",AA466/AB466*37/24/60/60,AA466/AB466/24/60/60))</f>
        <v/>
      </c>
      <c r="AJ466" s="48" t="str">
        <f aca="false">IF(AD466=0,"",IF(AF466=0,"",S466/R466))</f>
        <v/>
      </c>
      <c r="AK466" s="49" t="str">
        <f aca="false">IF(AD466=1,5%,"")</f>
        <v/>
      </c>
      <c r="AL466" s="49" t="str">
        <f aca="false">IF(AD466=1,(100*1.4)/(H466-I466)/100,"")</f>
        <v/>
      </c>
      <c r="AM466" s="49" t="str">
        <f aca="false">IF(AD466=1,IF(G466&gt;0,IF($H$3="US",0.1/AF466,(0.1*37)/AF466),0.1),"")</f>
        <v/>
      </c>
      <c r="AN466" s="49" t="str">
        <f aca="false">IF(AD466=1,SQRT(AK466*AK466+AL466*AL466+AM466*AM466),"")</f>
        <v/>
      </c>
      <c r="AO466" s="55"/>
    </row>
    <row r="467" customFormat="false" ht="19.35" hidden="false" customHeight="false" outlineLevel="0" collapsed="false">
      <c r="A467" s="26"/>
      <c r="B467" s="26"/>
      <c r="C467" s="27"/>
      <c r="D467" s="28"/>
      <c r="E467" s="27"/>
      <c r="F467" s="28"/>
      <c r="G467" s="29" t="str">
        <f aca="false">IF(OR(ISBLANK(C467),ISBLANK(D467),ISBLANK(E467),ISBLANK(F467)),"",(E467+F467)-(C467+D467))</f>
        <v/>
      </c>
      <c r="H467" s="30"/>
      <c r="I467" s="31"/>
      <c r="J467" s="32" t="n">
        <f aca="false">IF(N467="SST",0.314473,IF(N467="SLT",0.031243,IF(N467="LST",0.124228,IF(N467="LLT",0.010189,IF(N467="LST-OO",0.074671,IF(N467="LLT-OO",0.011965,IF(N467="LMT-OO",0.013497,IF(N467="HST",7.2954,IF(N467="HLT",0.60795)))))))))</f>
        <v>0</v>
      </c>
      <c r="K467" s="32" t="n">
        <f aca="false">IF(N467="SST",0.260619,IF(N467="SLT",0.02188,IF(N467="LST",0.040676,IF(N467="LLT",0.003372,IF(N467="LST-OO",0.037557,IF(N467="LLT-OO",0.002079,IF(N467="LMT-OO",0.012499,IF(N467="HST",0.004293,IF(N467="HLT",0.0003578)))))))))</f>
        <v>0</v>
      </c>
      <c r="L467" s="29" t="n">
        <f aca="false">IF(N467="SST",0.087,IF(N467="SLT",0.087,IF(N467="LST",0.12,IF(N467="LLT",0.12,IF(N467="LST-OO",0.12,IF(N467="LLT-OO",0.12,IF(N467="LMT-OO",0.12,IF(N467="HST",0.07,IF(N467="HLT",0.07)))))))))</f>
        <v>0</v>
      </c>
      <c r="M467" s="33" t="str">
        <f aca="false">IF(ISBLANK(N467),"",IF(N467="HST",J467+K467*((I467+H467)/2),IF(N467="HLT",J467+K467*((I467+H467)/2),J467+K467*LN((I467+H467)/2))))</f>
        <v/>
      </c>
      <c r="N467" s="31"/>
      <c r="O467" s="31"/>
      <c r="P467" s="34" t="n">
        <f aca="false">IF($H$3="US",IF(LEFT(N467,1)="S",IF(O467&lt;=4000,1,IF(O467&gt;4000,0.79+(6*O467/100000))),IF(LEFT(N467,1)="L",IF(O467&lt;=200,1,IF(O467&gt;200,1.005+(4.5526*O467/100000))),IF(LEFT(N467,1)="H",1))),IF($H$3="SI",IF(LEFT(N467,1)="S",IF(O467&lt;=1219.51,1,IF(O467&gt;1219.51,0.79+(6*(O467*3.28)/100000))),IF(LEFT(N467,1)="L",IF(O467&lt;=60.98,1,IF(O467&gt;60.98,1.005+(4.5526*(O467*3.28)/100000))),IF(LEFT(N467,1)="H",1)))))</f>
        <v>0</v>
      </c>
      <c r="Q467" s="35"/>
      <c r="R467" s="36" t="str">
        <f aca="false">IF(AF467&lt;0,0,IF($AD467=0,"Review",IF($H$3="US",(($H467-$I467-0.066667*($G467))/($G467*$M467)-($L467*$Q467))*$P467,(($H467-$I467-0.066667*($G467))/($G467*$M467)-($L467/8.696*$Q467))*$P467*37)))</f>
        <v>Review</v>
      </c>
      <c r="S467" s="37" t="str">
        <f aca="false">IF(R467="Review","",IF(R467=0,"",(SQRT(SUMSQ((5),(100*1.4/(H467-I467)),(100*IF($E$3="US",0.1,0.1*37)/R467)))/100)*R467))</f>
        <v/>
      </c>
      <c r="T467" s="38" t="str">
        <f aca="false">IF(R467="Review","",IF(R467=0,"",S467/R467))</f>
        <v/>
      </c>
      <c r="U467" s="39" t="n">
        <v>0.1814</v>
      </c>
      <c r="V467" s="40" t="n">
        <v>0.00096</v>
      </c>
      <c r="W467" s="41" t="e">
        <f aca="false">U467*G467</f>
        <v>#VALUE!</v>
      </c>
      <c r="X467" s="41" t="e">
        <f aca="false">EXP(-W467)</f>
        <v>#VALUE!</v>
      </c>
      <c r="Y467" s="41" t="e">
        <f aca="false">1-X467</f>
        <v>#VALUE!</v>
      </c>
      <c r="Z467" s="41" t="e">
        <f aca="false">1-(Y467/W467)</f>
        <v>#VALUE!</v>
      </c>
      <c r="AA467" s="41" t="e">
        <f aca="false">(R467*U467*V467)/Z467</f>
        <v>#VALUE!</v>
      </c>
      <c r="AB467" s="40" t="n">
        <v>0.01887</v>
      </c>
      <c r="AC467" s="42" t="s">
        <v>50</v>
      </c>
      <c r="AD467" s="43" t="b">
        <f aca="false">AND(NOT(ISBLANK(D467)),NOT(ISBLANK(F467)),NOT(ISBLANK(H467)),NOT(ISBLANK(I467)),NOT(ISBLANK(O467)),NOT(ISBLANK(Q467)),Q467&gt;=0,O467&gt;=0,H467&gt;=0,I467&gt;=0,G467&gt;0)</f>
        <v>0</v>
      </c>
      <c r="AE467" s="42" t="s">
        <v>51</v>
      </c>
      <c r="AF467" s="44" t="str">
        <f aca="false">IF($AD467=0,"Review",IF($H$3="US",(($H467-$I467-0.066667*($G467))/($G467*$M467)-($L467*$Q467))*$P467,(($H467-$I467-0.066667*($G467))/($G467*$M467)-($L467/8.696*$Q467))*$P467*37))</f>
        <v>Review</v>
      </c>
      <c r="AG467" s="45" t="str">
        <f aca="false">IF($AD467=0,"Review",IF($H$3="US",AA467/AB467*0.105*37,AA467/AB467))</f>
        <v>Review</v>
      </c>
      <c r="AH467" s="46" t="str">
        <f aca="false">IF($AD467=0,"",IF($H$3="US",AG467/60/60,AG467/24/60/60))</f>
        <v/>
      </c>
      <c r="AI467" s="47" t="str">
        <f aca="false">IF($AD467=0,"",IF($H$3="US",AA467/AB467*37/24/60/60,AA467/AB467/24/60/60))</f>
        <v/>
      </c>
      <c r="AJ467" s="48" t="str">
        <f aca="false">IF(AD467=0,"",IF(AF467=0,"",S467/R467))</f>
        <v/>
      </c>
      <c r="AK467" s="49" t="str">
        <f aca="false">IF(AD467=1,5%,"")</f>
        <v/>
      </c>
      <c r="AL467" s="49" t="str">
        <f aca="false">IF(AD467=1,(100*1.4)/(H467-I467)/100,"")</f>
        <v/>
      </c>
      <c r="AM467" s="49" t="str">
        <f aca="false">IF(AD467=1,IF(G467&gt;0,IF($H$3="US",0.1/AF467,(0.1*37)/AF467),0.1),"")</f>
        <v/>
      </c>
      <c r="AN467" s="49" t="str">
        <f aca="false">IF(AD467=1,SQRT(AK467*AK467+AL467*AL467+AM467*AM467),"")</f>
        <v/>
      </c>
      <c r="AO467" s="55"/>
    </row>
    <row r="468" customFormat="false" ht="19.35" hidden="false" customHeight="false" outlineLevel="0" collapsed="false">
      <c r="A468" s="26"/>
      <c r="B468" s="26"/>
      <c r="C468" s="27"/>
      <c r="D468" s="28"/>
      <c r="E468" s="27"/>
      <c r="F468" s="28"/>
      <c r="G468" s="29" t="str">
        <f aca="false">IF(OR(ISBLANK(C468),ISBLANK(D468),ISBLANK(E468),ISBLANK(F468)),"",(E468+F468)-(C468+D468))</f>
        <v/>
      </c>
      <c r="H468" s="30"/>
      <c r="I468" s="31"/>
      <c r="J468" s="32" t="n">
        <f aca="false">IF(N468="SST",0.314473,IF(N468="SLT",0.031243,IF(N468="LST",0.124228,IF(N468="LLT",0.010189,IF(N468="LST-OO",0.074671,IF(N468="LLT-OO",0.011965,IF(N468="LMT-OO",0.013497,IF(N468="HST",7.2954,IF(N468="HLT",0.60795)))))))))</f>
        <v>0</v>
      </c>
      <c r="K468" s="32" t="n">
        <f aca="false">IF(N468="SST",0.260619,IF(N468="SLT",0.02188,IF(N468="LST",0.040676,IF(N468="LLT",0.003372,IF(N468="LST-OO",0.037557,IF(N468="LLT-OO",0.002079,IF(N468="LMT-OO",0.012499,IF(N468="HST",0.004293,IF(N468="HLT",0.0003578)))))))))</f>
        <v>0</v>
      </c>
      <c r="L468" s="29" t="n">
        <f aca="false">IF(N468="SST",0.087,IF(N468="SLT",0.087,IF(N468="LST",0.12,IF(N468="LLT",0.12,IF(N468="LST-OO",0.12,IF(N468="LLT-OO",0.12,IF(N468="LMT-OO",0.12,IF(N468="HST",0.07,IF(N468="HLT",0.07)))))))))</f>
        <v>0</v>
      </c>
      <c r="M468" s="33" t="str">
        <f aca="false">IF(ISBLANK(N468),"",IF(N468="HST",J468+K468*((I468+H468)/2),IF(N468="HLT",J468+K468*((I468+H468)/2),J468+K468*LN((I468+H468)/2))))</f>
        <v/>
      </c>
      <c r="N468" s="31"/>
      <c r="O468" s="31"/>
      <c r="P468" s="34" t="n">
        <f aca="false">IF($H$3="US",IF(LEFT(N468,1)="S",IF(O468&lt;=4000,1,IF(O468&gt;4000,0.79+(6*O468/100000))),IF(LEFT(N468,1)="L",IF(O468&lt;=200,1,IF(O468&gt;200,1.005+(4.5526*O468/100000))),IF(LEFT(N468,1)="H",1))),IF($H$3="SI",IF(LEFT(N468,1)="S",IF(O468&lt;=1219.51,1,IF(O468&gt;1219.51,0.79+(6*(O468*3.28)/100000))),IF(LEFT(N468,1)="L",IF(O468&lt;=60.98,1,IF(O468&gt;60.98,1.005+(4.5526*(O468*3.28)/100000))),IF(LEFT(N468,1)="H",1)))))</f>
        <v>0</v>
      </c>
      <c r="Q468" s="35"/>
      <c r="R468" s="36" t="str">
        <f aca="false">IF(AF468&lt;0,0,IF($AD468=0,"Review",IF($H$3="US",(($H468-$I468-0.066667*($G468))/($G468*$M468)-($L468*$Q468))*$P468,(($H468-$I468-0.066667*($G468))/($G468*$M468)-($L468/8.696*$Q468))*$P468*37)))</f>
        <v>Review</v>
      </c>
      <c r="S468" s="37" t="str">
        <f aca="false">IF(R468="Review","",IF(R468=0,"",(SQRT(SUMSQ((5),(100*1.4/(H468-I468)),(100*IF($E$3="US",0.1,0.1*37)/R468)))/100)*R468))</f>
        <v/>
      </c>
      <c r="T468" s="38" t="str">
        <f aca="false">IF(R468="Review","",IF(R468=0,"",S468/R468))</f>
        <v/>
      </c>
      <c r="U468" s="39" t="n">
        <v>0.1814</v>
      </c>
      <c r="V468" s="40" t="n">
        <v>0.00096</v>
      </c>
      <c r="W468" s="41" t="e">
        <f aca="false">U468*G468</f>
        <v>#VALUE!</v>
      </c>
      <c r="X468" s="41" t="e">
        <f aca="false">EXP(-W468)</f>
        <v>#VALUE!</v>
      </c>
      <c r="Y468" s="41" t="e">
        <f aca="false">1-X468</f>
        <v>#VALUE!</v>
      </c>
      <c r="Z468" s="41" t="e">
        <f aca="false">1-(Y468/W468)</f>
        <v>#VALUE!</v>
      </c>
      <c r="AA468" s="41" t="e">
        <f aca="false">(R468*U468*V468)/Z468</f>
        <v>#VALUE!</v>
      </c>
      <c r="AB468" s="40" t="n">
        <v>0.01887</v>
      </c>
      <c r="AC468" s="42" t="s">
        <v>50</v>
      </c>
      <c r="AD468" s="43" t="b">
        <f aca="false">AND(NOT(ISBLANK(D468)),NOT(ISBLANK(F468)),NOT(ISBLANK(H468)),NOT(ISBLANK(I468)),NOT(ISBLANK(O468)),NOT(ISBLANK(Q468)),Q468&gt;=0,O468&gt;=0,H468&gt;=0,I468&gt;=0,G468&gt;0)</f>
        <v>0</v>
      </c>
      <c r="AE468" s="42" t="s">
        <v>51</v>
      </c>
      <c r="AF468" s="44" t="str">
        <f aca="false">IF($AD468=0,"Review",IF($H$3="US",(($H468-$I468-0.066667*($G468))/($G468*$M468)-($L468*$Q468))*$P468,(($H468-$I468-0.066667*($G468))/($G468*$M468)-($L468/8.696*$Q468))*$P468*37))</f>
        <v>Review</v>
      </c>
      <c r="AG468" s="45" t="str">
        <f aca="false">IF($AD468=0,"Review",IF($H$3="US",AA468/AB468*0.105*37,AA468/AB468))</f>
        <v>Review</v>
      </c>
      <c r="AH468" s="46" t="str">
        <f aca="false">IF($AD468=0,"",IF($H$3="US",AG468/60/60,AG468/24/60/60))</f>
        <v/>
      </c>
      <c r="AI468" s="47" t="str">
        <f aca="false">IF($AD468=0,"",IF($H$3="US",AA468/AB468*37/24/60/60,AA468/AB468/24/60/60))</f>
        <v/>
      </c>
      <c r="AJ468" s="48" t="str">
        <f aca="false">IF(AD468=0,"",IF(AF468=0,"",S468/R468))</f>
        <v/>
      </c>
      <c r="AK468" s="49" t="str">
        <f aca="false">IF(AD468=1,5%,"")</f>
        <v/>
      </c>
      <c r="AL468" s="49" t="str">
        <f aca="false">IF(AD468=1,(100*1.4)/(H468-I468)/100,"")</f>
        <v/>
      </c>
      <c r="AM468" s="49" t="str">
        <f aca="false">IF(AD468=1,IF(G468&gt;0,IF($H$3="US",0.1/AF468,(0.1*37)/AF468),0.1),"")</f>
        <v/>
      </c>
      <c r="AN468" s="49" t="str">
        <f aca="false">IF(AD468=1,SQRT(AK468*AK468+AL468*AL468+AM468*AM468),"")</f>
        <v/>
      </c>
      <c r="AO468" s="55"/>
    </row>
    <row r="469" customFormat="false" ht="19.35" hidden="false" customHeight="false" outlineLevel="0" collapsed="false">
      <c r="A469" s="26"/>
      <c r="B469" s="26"/>
      <c r="C469" s="27"/>
      <c r="D469" s="28"/>
      <c r="E469" s="27"/>
      <c r="F469" s="28"/>
      <c r="G469" s="29" t="str">
        <f aca="false">IF(OR(ISBLANK(C469),ISBLANK(D469),ISBLANK(E469),ISBLANK(F469)),"",(E469+F469)-(C469+D469))</f>
        <v/>
      </c>
      <c r="H469" s="30"/>
      <c r="I469" s="31"/>
      <c r="J469" s="32" t="n">
        <f aca="false">IF(N469="SST",0.314473,IF(N469="SLT",0.031243,IF(N469="LST",0.124228,IF(N469="LLT",0.010189,IF(N469="LST-OO",0.074671,IF(N469="LLT-OO",0.011965,IF(N469="LMT-OO",0.013497,IF(N469="HST",7.2954,IF(N469="HLT",0.60795)))))))))</f>
        <v>0</v>
      </c>
      <c r="K469" s="32" t="n">
        <f aca="false">IF(N469="SST",0.260619,IF(N469="SLT",0.02188,IF(N469="LST",0.040676,IF(N469="LLT",0.003372,IF(N469="LST-OO",0.037557,IF(N469="LLT-OO",0.002079,IF(N469="LMT-OO",0.012499,IF(N469="HST",0.004293,IF(N469="HLT",0.0003578)))))))))</f>
        <v>0</v>
      </c>
      <c r="L469" s="29" t="n">
        <f aca="false">IF(N469="SST",0.087,IF(N469="SLT",0.087,IF(N469="LST",0.12,IF(N469="LLT",0.12,IF(N469="LST-OO",0.12,IF(N469="LLT-OO",0.12,IF(N469="LMT-OO",0.12,IF(N469="HST",0.07,IF(N469="HLT",0.07)))))))))</f>
        <v>0</v>
      </c>
      <c r="M469" s="33" t="str">
        <f aca="false">IF(ISBLANK(N469),"",IF(N469="HST",J469+K469*((I469+H469)/2),IF(N469="HLT",J469+K469*((I469+H469)/2),J469+K469*LN((I469+H469)/2))))</f>
        <v/>
      </c>
      <c r="N469" s="31"/>
      <c r="O469" s="31"/>
      <c r="P469" s="34" t="n">
        <f aca="false">IF($H$3="US",IF(LEFT(N469,1)="S",IF(O469&lt;=4000,1,IF(O469&gt;4000,0.79+(6*O469/100000))),IF(LEFT(N469,1)="L",IF(O469&lt;=200,1,IF(O469&gt;200,1.005+(4.5526*O469/100000))),IF(LEFT(N469,1)="H",1))),IF($H$3="SI",IF(LEFT(N469,1)="S",IF(O469&lt;=1219.51,1,IF(O469&gt;1219.51,0.79+(6*(O469*3.28)/100000))),IF(LEFT(N469,1)="L",IF(O469&lt;=60.98,1,IF(O469&gt;60.98,1.005+(4.5526*(O469*3.28)/100000))),IF(LEFT(N469,1)="H",1)))))</f>
        <v>0</v>
      </c>
      <c r="Q469" s="35"/>
      <c r="R469" s="36" t="str">
        <f aca="false">IF(AF469&lt;0,0,IF($AD469=0,"Review",IF($H$3="US",(($H469-$I469-0.066667*($G469))/($G469*$M469)-($L469*$Q469))*$P469,(($H469-$I469-0.066667*($G469))/($G469*$M469)-($L469/8.696*$Q469))*$P469*37)))</f>
        <v>Review</v>
      </c>
      <c r="S469" s="37" t="str">
        <f aca="false">IF(R469="Review","",IF(R469=0,"",(SQRT(SUMSQ((5),(100*1.4/(H469-I469)),(100*IF($E$3="US",0.1,0.1*37)/R469)))/100)*R469))</f>
        <v/>
      </c>
      <c r="T469" s="38" t="str">
        <f aca="false">IF(R469="Review","",IF(R469=0,"",S469/R469))</f>
        <v/>
      </c>
      <c r="U469" s="39" t="n">
        <v>0.1814</v>
      </c>
      <c r="V469" s="40" t="n">
        <v>0.00096</v>
      </c>
      <c r="W469" s="41" t="e">
        <f aca="false">U469*G469</f>
        <v>#VALUE!</v>
      </c>
      <c r="X469" s="41" t="e">
        <f aca="false">EXP(-W469)</f>
        <v>#VALUE!</v>
      </c>
      <c r="Y469" s="41" t="e">
        <f aca="false">1-X469</f>
        <v>#VALUE!</v>
      </c>
      <c r="Z469" s="41" t="e">
        <f aca="false">1-(Y469/W469)</f>
        <v>#VALUE!</v>
      </c>
      <c r="AA469" s="41" t="e">
        <f aca="false">(R469*U469*V469)/Z469</f>
        <v>#VALUE!</v>
      </c>
      <c r="AB469" s="40" t="n">
        <v>0.01887</v>
      </c>
      <c r="AC469" s="42" t="s">
        <v>50</v>
      </c>
      <c r="AD469" s="43" t="b">
        <f aca="false">AND(NOT(ISBLANK(D469)),NOT(ISBLANK(F469)),NOT(ISBLANK(H469)),NOT(ISBLANK(I469)),NOT(ISBLANK(O469)),NOT(ISBLANK(Q469)),Q469&gt;=0,O469&gt;=0,H469&gt;=0,I469&gt;=0,G469&gt;0)</f>
        <v>0</v>
      </c>
      <c r="AE469" s="42" t="s">
        <v>51</v>
      </c>
      <c r="AF469" s="44" t="str">
        <f aca="false">IF($AD469=0,"Review",IF($H$3="US",(($H469-$I469-0.066667*($G469))/($G469*$M469)-($L469*$Q469))*$P469,(($H469-$I469-0.066667*($G469))/($G469*$M469)-($L469/8.696*$Q469))*$P469*37))</f>
        <v>Review</v>
      </c>
      <c r="AG469" s="45" t="str">
        <f aca="false">IF($AD469=0,"Review",IF($H$3="US",AA469/AB469*0.105*37,AA469/AB469))</f>
        <v>Review</v>
      </c>
      <c r="AH469" s="46" t="str">
        <f aca="false">IF($AD469=0,"",IF($H$3="US",AG469/60/60,AG469/24/60/60))</f>
        <v/>
      </c>
      <c r="AI469" s="47" t="str">
        <f aca="false">IF($AD469=0,"",IF($H$3="US",AA469/AB469*37/24/60/60,AA469/AB469/24/60/60))</f>
        <v/>
      </c>
      <c r="AJ469" s="48" t="str">
        <f aca="false">IF(AD469=0,"",IF(AF469=0,"",S469/R469))</f>
        <v/>
      </c>
      <c r="AK469" s="49" t="str">
        <f aca="false">IF(AD469=1,5%,"")</f>
        <v/>
      </c>
      <c r="AL469" s="49" t="str">
        <f aca="false">IF(AD469=1,(100*1.4)/(H469-I469)/100,"")</f>
        <v/>
      </c>
      <c r="AM469" s="49" t="str">
        <f aca="false">IF(AD469=1,IF(G469&gt;0,IF($H$3="US",0.1/AF469,(0.1*37)/AF469),0.1),"")</f>
        <v/>
      </c>
      <c r="AN469" s="49" t="str">
        <f aca="false">IF(AD469=1,SQRT(AK469*AK469+AL469*AL469+AM469*AM469),"")</f>
        <v/>
      </c>
      <c r="AO469" s="55"/>
    </row>
    <row r="470" customFormat="false" ht="19.35" hidden="false" customHeight="false" outlineLevel="0" collapsed="false">
      <c r="A470" s="26"/>
      <c r="B470" s="26"/>
      <c r="C470" s="27"/>
      <c r="D470" s="28"/>
      <c r="E470" s="27"/>
      <c r="F470" s="28"/>
      <c r="G470" s="29" t="str">
        <f aca="false">IF(OR(ISBLANK(C470),ISBLANK(D470),ISBLANK(E470),ISBLANK(F470)),"",(E470+F470)-(C470+D470))</f>
        <v/>
      </c>
      <c r="H470" s="30"/>
      <c r="I470" s="31"/>
      <c r="J470" s="32" t="n">
        <f aca="false">IF(N470="SST",0.314473,IF(N470="SLT",0.031243,IF(N470="LST",0.124228,IF(N470="LLT",0.010189,IF(N470="LST-OO",0.074671,IF(N470="LLT-OO",0.011965,IF(N470="LMT-OO",0.013497,IF(N470="HST",7.2954,IF(N470="HLT",0.60795)))))))))</f>
        <v>0</v>
      </c>
      <c r="K470" s="32" t="n">
        <f aca="false">IF(N470="SST",0.260619,IF(N470="SLT",0.02188,IF(N470="LST",0.040676,IF(N470="LLT",0.003372,IF(N470="LST-OO",0.037557,IF(N470="LLT-OO",0.002079,IF(N470="LMT-OO",0.012499,IF(N470="HST",0.004293,IF(N470="HLT",0.0003578)))))))))</f>
        <v>0</v>
      </c>
      <c r="L470" s="29" t="n">
        <f aca="false">IF(N470="SST",0.087,IF(N470="SLT",0.087,IF(N470="LST",0.12,IF(N470="LLT",0.12,IF(N470="LST-OO",0.12,IF(N470="LLT-OO",0.12,IF(N470="LMT-OO",0.12,IF(N470="HST",0.07,IF(N470="HLT",0.07)))))))))</f>
        <v>0</v>
      </c>
      <c r="M470" s="33" t="str">
        <f aca="false">IF(ISBLANK(N470),"",IF(N470="HST",J470+K470*((I470+H470)/2),IF(N470="HLT",J470+K470*((I470+H470)/2),J470+K470*LN((I470+H470)/2))))</f>
        <v/>
      </c>
      <c r="N470" s="31"/>
      <c r="O470" s="31"/>
      <c r="P470" s="34" t="n">
        <f aca="false">IF($H$3="US",IF(LEFT(N470,1)="S",IF(O470&lt;=4000,1,IF(O470&gt;4000,0.79+(6*O470/100000))),IF(LEFT(N470,1)="L",IF(O470&lt;=200,1,IF(O470&gt;200,1.005+(4.5526*O470/100000))),IF(LEFT(N470,1)="H",1))),IF($H$3="SI",IF(LEFT(N470,1)="S",IF(O470&lt;=1219.51,1,IF(O470&gt;1219.51,0.79+(6*(O470*3.28)/100000))),IF(LEFT(N470,1)="L",IF(O470&lt;=60.98,1,IF(O470&gt;60.98,1.005+(4.5526*(O470*3.28)/100000))),IF(LEFT(N470,1)="H",1)))))</f>
        <v>0</v>
      </c>
      <c r="Q470" s="35"/>
      <c r="R470" s="36" t="str">
        <f aca="false">IF(AF470&lt;0,0,IF($AD470=0,"Review",IF($H$3="US",(($H470-$I470-0.066667*($G470))/($G470*$M470)-($L470*$Q470))*$P470,(($H470-$I470-0.066667*($G470))/($G470*$M470)-($L470/8.696*$Q470))*$P470*37)))</f>
        <v>Review</v>
      </c>
      <c r="S470" s="37" t="str">
        <f aca="false">IF(R470="Review","",IF(R470=0,"",(SQRT(SUMSQ((5),(100*1.4/(H470-I470)),(100*IF($E$3="US",0.1,0.1*37)/R470)))/100)*R470))</f>
        <v/>
      </c>
      <c r="T470" s="38" t="str">
        <f aca="false">IF(R470="Review","",IF(R470=0,"",S470/R470))</f>
        <v/>
      </c>
      <c r="U470" s="39" t="n">
        <v>0.1814</v>
      </c>
      <c r="V470" s="40" t="n">
        <v>0.00096</v>
      </c>
      <c r="W470" s="41" t="e">
        <f aca="false">U470*G470</f>
        <v>#VALUE!</v>
      </c>
      <c r="X470" s="41" t="e">
        <f aca="false">EXP(-W470)</f>
        <v>#VALUE!</v>
      </c>
      <c r="Y470" s="41" t="e">
        <f aca="false">1-X470</f>
        <v>#VALUE!</v>
      </c>
      <c r="Z470" s="41" t="e">
        <f aca="false">1-(Y470/W470)</f>
        <v>#VALUE!</v>
      </c>
      <c r="AA470" s="41" t="e">
        <f aca="false">(R470*U470*V470)/Z470</f>
        <v>#VALUE!</v>
      </c>
      <c r="AB470" s="40" t="n">
        <v>0.01887</v>
      </c>
      <c r="AC470" s="42" t="s">
        <v>50</v>
      </c>
      <c r="AD470" s="43" t="b">
        <f aca="false">AND(NOT(ISBLANK(D470)),NOT(ISBLANK(F470)),NOT(ISBLANK(H470)),NOT(ISBLANK(I470)),NOT(ISBLANK(O470)),NOT(ISBLANK(Q470)),Q470&gt;=0,O470&gt;=0,H470&gt;=0,I470&gt;=0,G470&gt;0)</f>
        <v>0</v>
      </c>
      <c r="AE470" s="42" t="s">
        <v>51</v>
      </c>
      <c r="AF470" s="44" t="str">
        <f aca="false">IF($AD470=0,"Review",IF($H$3="US",(($H470-$I470-0.066667*($G470))/($G470*$M470)-($L470*$Q470))*$P470,(($H470-$I470-0.066667*($G470))/($G470*$M470)-($L470/8.696*$Q470))*$P470*37))</f>
        <v>Review</v>
      </c>
      <c r="AG470" s="45" t="str">
        <f aca="false">IF($AD470=0,"Review",IF($H$3="US",AA470/AB470*0.105*37,AA470/AB470))</f>
        <v>Review</v>
      </c>
      <c r="AH470" s="46" t="str">
        <f aca="false">IF($AD470=0,"",IF($H$3="US",AG470/60/60,AG470/24/60/60))</f>
        <v/>
      </c>
      <c r="AI470" s="47" t="str">
        <f aca="false">IF($AD470=0,"",IF($H$3="US",AA470/AB470*37/24/60/60,AA470/AB470/24/60/60))</f>
        <v/>
      </c>
      <c r="AJ470" s="48" t="str">
        <f aca="false">IF(AD470=0,"",IF(AF470=0,"",S470/R470))</f>
        <v/>
      </c>
      <c r="AK470" s="49" t="str">
        <f aca="false">IF(AD470=1,5%,"")</f>
        <v/>
      </c>
      <c r="AL470" s="49" t="str">
        <f aca="false">IF(AD470=1,(100*1.4)/(H470-I470)/100,"")</f>
        <v/>
      </c>
      <c r="AM470" s="49" t="str">
        <f aca="false">IF(AD470=1,IF(G470&gt;0,IF($H$3="US",0.1/AF470,(0.1*37)/AF470),0.1),"")</f>
        <v/>
      </c>
      <c r="AN470" s="49" t="str">
        <f aca="false">IF(AD470=1,SQRT(AK470*AK470+AL470*AL470+AM470*AM470),"")</f>
        <v/>
      </c>
      <c r="AO470" s="55"/>
    </row>
    <row r="471" customFormat="false" ht="19.35" hidden="false" customHeight="false" outlineLevel="0" collapsed="false">
      <c r="A471" s="26"/>
      <c r="B471" s="26"/>
      <c r="C471" s="27"/>
      <c r="D471" s="28"/>
      <c r="E471" s="27"/>
      <c r="F471" s="28"/>
      <c r="G471" s="29" t="str">
        <f aca="false">IF(OR(ISBLANK(C471),ISBLANK(D471),ISBLANK(E471),ISBLANK(F471)),"",(E471+F471)-(C471+D471))</f>
        <v/>
      </c>
      <c r="H471" s="30"/>
      <c r="I471" s="31"/>
      <c r="J471" s="32" t="n">
        <f aca="false">IF(N471="SST",0.314473,IF(N471="SLT",0.031243,IF(N471="LST",0.124228,IF(N471="LLT",0.010189,IF(N471="LST-OO",0.074671,IF(N471="LLT-OO",0.011965,IF(N471="LMT-OO",0.013497,IF(N471="HST",7.2954,IF(N471="HLT",0.60795)))))))))</f>
        <v>0</v>
      </c>
      <c r="K471" s="32" t="n">
        <f aca="false">IF(N471="SST",0.260619,IF(N471="SLT",0.02188,IF(N471="LST",0.040676,IF(N471="LLT",0.003372,IF(N471="LST-OO",0.037557,IF(N471="LLT-OO",0.002079,IF(N471="LMT-OO",0.012499,IF(N471="HST",0.004293,IF(N471="HLT",0.0003578)))))))))</f>
        <v>0</v>
      </c>
      <c r="L471" s="29" t="n">
        <f aca="false">IF(N471="SST",0.087,IF(N471="SLT",0.087,IF(N471="LST",0.12,IF(N471="LLT",0.12,IF(N471="LST-OO",0.12,IF(N471="LLT-OO",0.12,IF(N471="LMT-OO",0.12,IF(N471="HST",0.07,IF(N471="HLT",0.07)))))))))</f>
        <v>0</v>
      </c>
      <c r="M471" s="33" t="str">
        <f aca="false">IF(ISBLANK(N471),"",IF(N471="HST",J471+K471*((I471+H471)/2),IF(N471="HLT",J471+K471*((I471+H471)/2),J471+K471*LN((I471+H471)/2))))</f>
        <v/>
      </c>
      <c r="N471" s="31"/>
      <c r="O471" s="31"/>
      <c r="P471" s="34" t="n">
        <f aca="false">IF($H$3="US",IF(LEFT(N471,1)="S",IF(O471&lt;=4000,1,IF(O471&gt;4000,0.79+(6*O471/100000))),IF(LEFT(N471,1)="L",IF(O471&lt;=200,1,IF(O471&gt;200,1.005+(4.5526*O471/100000))),IF(LEFT(N471,1)="H",1))),IF($H$3="SI",IF(LEFT(N471,1)="S",IF(O471&lt;=1219.51,1,IF(O471&gt;1219.51,0.79+(6*(O471*3.28)/100000))),IF(LEFT(N471,1)="L",IF(O471&lt;=60.98,1,IF(O471&gt;60.98,1.005+(4.5526*(O471*3.28)/100000))),IF(LEFT(N471,1)="H",1)))))</f>
        <v>0</v>
      </c>
      <c r="Q471" s="35"/>
      <c r="R471" s="36" t="str">
        <f aca="false">IF(AF471&lt;0,0,IF($AD471=0,"Review",IF($H$3="US",(($H471-$I471-0.066667*($G471))/($G471*$M471)-($L471*$Q471))*$P471,(($H471-$I471-0.066667*($G471))/($G471*$M471)-($L471/8.696*$Q471))*$P471*37)))</f>
        <v>Review</v>
      </c>
      <c r="S471" s="37" t="str">
        <f aca="false">IF(R471="Review","",IF(R471=0,"",(SQRT(SUMSQ((5),(100*1.4/(H471-I471)),(100*IF($E$3="US",0.1,0.1*37)/R471)))/100)*R471))</f>
        <v/>
      </c>
      <c r="T471" s="38" t="str">
        <f aca="false">IF(R471="Review","",IF(R471=0,"",S471/R471))</f>
        <v/>
      </c>
      <c r="U471" s="39" t="n">
        <v>0.1814</v>
      </c>
      <c r="V471" s="40" t="n">
        <v>0.00096</v>
      </c>
      <c r="W471" s="41" t="e">
        <f aca="false">U471*G471</f>
        <v>#VALUE!</v>
      </c>
      <c r="X471" s="41" t="e">
        <f aca="false">EXP(-W471)</f>
        <v>#VALUE!</v>
      </c>
      <c r="Y471" s="41" t="e">
        <f aca="false">1-X471</f>
        <v>#VALUE!</v>
      </c>
      <c r="Z471" s="41" t="e">
        <f aca="false">1-(Y471/W471)</f>
        <v>#VALUE!</v>
      </c>
      <c r="AA471" s="41" t="e">
        <f aca="false">(R471*U471*V471)/Z471</f>
        <v>#VALUE!</v>
      </c>
      <c r="AB471" s="40" t="n">
        <v>0.01887</v>
      </c>
      <c r="AC471" s="42" t="s">
        <v>50</v>
      </c>
      <c r="AD471" s="43" t="b">
        <f aca="false">AND(NOT(ISBLANK(D471)),NOT(ISBLANK(F471)),NOT(ISBLANK(H471)),NOT(ISBLANK(I471)),NOT(ISBLANK(O471)),NOT(ISBLANK(Q471)),Q471&gt;=0,O471&gt;=0,H471&gt;=0,I471&gt;=0,G471&gt;0)</f>
        <v>0</v>
      </c>
      <c r="AE471" s="42" t="s">
        <v>51</v>
      </c>
      <c r="AF471" s="44" t="str">
        <f aca="false">IF($AD471=0,"Review",IF($H$3="US",(($H471-$I471-0.066667*($G471))/($G471*$M471)-($L471*$Q471))*$P471,(($H471-$I471-0.066667*($G471))/($G471*$M471)-($L471/8.696*$Q471))*$P471*37))</f>
        <v>Review</v>
      </c>
      <c r="AG471" s="45" t="str">
        <f aca="false">IF($AD471=0,"Review",IF($H$3="US",AA471/AB471*0.105*37,AA471/AB471))</f>
        <v>Review</v>
      </c>
      <c r="AH471" s="46" t="str">
        <f aca="false">IF($AD471=0,"",IF($H$3="US",AG471/60/60,AG471/24/60/60))</f>
        <v/>
      </c>
      <c r="AI471" s="47" t="str">
        <f aca="false">IF($AD471=0,"",IF($H$3="US",AA471/AB471*37/24/60/60,AA471/AB471/24/60/60))</f>
        <v/>
      </c>
      <c r="AJ471" s="48" t="str">
        <f aca="false">IF(AD471=0,"",IF(AF471=0,"",S471/R471))</f>
        <v/>
      </c>
      <c r="AK471" s="49" t="str">
        <f aca="false">IF(AD471=1,5%,"")</f>
        <v/>
      </c>
      <c r="AL471" s="49" t="str">
        <f aca="false">IF(AD471=1,(100*1.4)/(H471-I471)/100,"")</f>
        <v/>
      </c>
      <c r="AM471" s="49" t="str">
        <f aca="false">IF(AD471=1,IF(G471&gt;0,IF($H$3="US",0.1/AF471,(0.1*37)/AF471),0.1),"")</f>
        <v/>
      </c>
      <c r="AN471" s="49" t="str">
        <f aca="false">IF(AD471=1,SQRT(AK471*AK471+AL471*AL471+AM471*AM471),"")</f>
        <v/>
      </c>
      <c r="AO471" s="55"/>
    </row>
    <row r="472" customFormat="false" ht="19.35" hidden="false" customHeight="false" outlineLevel="0" collapsed="false">
      <c r="A472" s="26"/>
      <c r="B472" s="26"/>
      <c r="C472" s="27"/>
      <c r="D472" s="28"/>
      <c r="E472" s="27"/>
      <c r="F472" s="28"/>
      <c r="G472" s="29" t="str">
        <f aca="false">IF(OR(ISBLANK(C472),ISBLANK(D472),ISBLANK(E472),ISBLANK(F472)),"",(E472+F472)-(C472+D472))</f>
        <v/>
      </c>
      <c r="H472" s="30"/>
      <c r="I472" s="31"/>
      <c r="J472" s="32" t="n">
        <f aca="false">IF(N472="SST",0.314473,IF(N472="SLT",0.031243,IF(N472="LST",0.124228,IF(N472="LLT",0.010189,IF(N472="LST-OO",0.074671,IF(N472="LLT-OO",0.011965,IF(N472="LMT-OO",0.013497,IF(N472="HST",7.2954,IF(N472="HLT",0.60795)))))))))</f>
        <v>0</v>
      </c>
      <c r="K472" s="32" t="n">
        <f aca="false">IF(N472="SST",0.260619,IF(N472="SLT",0.02188,IF(N472="LST",0.040676,IF(N472="LLT",0.003372,IF(N472="LST-OO",0.037557,IF(N472="LLT-OO",0.002079,IF(N472="LMT-OO",0.012499,IF(N472="HST",0.004293,IF(N472="HLT",0.0003578)))))))))</f>
        <v>0</v>
      </c>
      <c r="L472" s="29" t="n">
        <f aca="false">IF(N472="SST",0.087,IF(N472="SLT",0.087,IF(N472="LST",0.12,IF(N472="LLT",0.12,IF(N472="LST-OO",0.12,IF(N472="LLT-OO",0.12,IF(N472="LMT-OO",0.12,IF(N472="HST",0.07,IF(N472="HLT",0.07)))))))))</f>
        <v>0</v>
      </c>
      <c r="M472" s="33" t="str">
        <f aca="false">IF(ISBLANK(N472),"",IF(N472="HST",J472+K472*((I472+H472)/2),IF(N472="HLT",J472+K472*((I472+H472)/2),J472+K472*LN((I472+H472)/2))))</f>
        <v/>
      </c>
      <c r="N472" s="31"/>
      <c r="O472" s="31"/>
      <c r="P472" s="34" t="n">
        <f aca="false">IF($H$3="US",IF(LEFT(N472,1)="S",IF(O472&lt;=4000,1,IF(O472&gt;4000,0.79+(6*O472/100000))),IF(LEFT(N472,1)="L",IF(O472&lt;=200,1,IF(O472&gt;200,1.005+(4.5526*O472/100000))),IF(LEFT(N472,1)="H",1))),IF($H$3="SI",IF(LEFT(N472,1)="S",IF(O472&lt;=1219.51,1,IF(O472&gt;1219.51,0.79+(6*(O472*3.28)/100000))),IF(LEFT(N472,1)="L",IF(O472&lt;=60.98,1,IF(O472&gt;60.98,1.005+(4.5526*(O472*3.28)/100000))),IF(LEFT(N472,1)="H",1)))))</f>
        <v>0</v>
      </c>
      <c r="Q472" s="35"/>
      <c r="R472" s="36" t="str">
        <f aca="false">IF(AF472&lt;0,0,IF($AD472=0,"Review",IF($H$3="US",(($H472-$I472-0.066667*($G472))/($G472*$M472)-($L472*$Q472))*$P472,(($H472-$I472-0.066667*($G472))/($G472*$M472)-($L472/8.696*$Q472))*$P472*37)))</f>
        <v>Review</v>
      </c>
      <c r="S472" s="37" t="str">
        <f aca="false">IF(R472="Review","",IF(R472=0,"",(SQRT(SUMSQ((5),(100*1.4/(H472-I472)),(100*IF($E$3="US",0.1,0.1*37)/R472)))/100)*R472))</f>
        <v/>
      </c>
      <c r="T472" s="38" t="str">
        <f aca="false">IF(R472="Review","",IF(R472=0,"",S472/R472))</f>
        <v/>
      </c>
      <c r="U472" s="39" t="n">
        <v>0.1814</v>
      </c>
      <c r="V472" s="40" t="n">
        <v>0.00096</v>
      </c>
      <c r="W472" s="41" t="e">
        <f aca="false">U472*G472</f>
        <v>#VALUE!</v>
      </c>
      <c r="X472" s="41" t="e">
        <f aca="false">EXP(-W472)</f>
        <v>#VALUE!</v>
      </c>
      <c r="Y472" s="41" t="e">
        <f aca="false">1-X472</f>
        <v>#VALUE!</v>
      </c>
      <c r="Z472" s="41" t="e">
        <f aca="false">1-(Y472/W472)</f>
        <v>#VALUE!</v>
      </c>
      <c r="AA472" s="41" t="e">
        <f aca="false">(R472*U472*V472)/Z472</f>
        <v>#VALUE!</v>
      </c>
      <c r="AB472" s="40" t="n">
        <v>0.01887</v>
      </c>
      <c r="AC472" s="42" t="s">
        <v>50</v>
      </c>
      <c r="AD472" s="43" t="b">
        <f aca="false">AND(NOT(ISBLANK(D472)),NOT(ISBLANK(F472)),NOT(ISBLANK(H472)),NOT(ISBLANK(I472)),NOT(ISBLANK(O472)),NOT(ISBLANK(Q472)),Q472&gt;=0,O472&gt;=0,H472&gt;=0,I472&gt;=0,G472&gt;0)</f>
        <v>0</v>
      </c>
      <c r="AE472" s="42" t="s">
        <v>51</v>
      </c>
      <c r="AF472" s="44" t="str">
        <f aca="false">IF($AD472=0,"Review",IF($H$3="US",(($H472-$I472-0.066667*($G472))/($G472*$M472)-($L472*$Q472))*$P472,(($H472-$I472-0.066667*($G472))/($G472*$M472)-($L472/8.696*$Q472))*$P472*37))</f>
        <v>Review</v>
      </c>
      <c r="AG472" s="45" t="str">
        <f aca="false">IF($AD472=0,"Review",IF($H$3="US",AA472/AB472*0.105*37,AA472/AB472))</f>
        <v>Review</v>
      </c>
      <c r="AH472" s="46" t="str">
        <f aca="false">IF($AD472=0,"",IF($H$3="US",AG472/60/60,AG472/24/60/60))</f>
        <v/>
      </c>
      <c r="AI472" s="47" t="str">
        <f aca="false">IF($AD472=0,"",IF($H$3="US",AA472/AB472*37/24/60/60,AA472/AB472/24/60/60))</f>
        <v/>
      </c>
      <c r="AJ472" s="48" t="str">
        <f aca="false">IF(AD472=0,"",IF(AF472=0,"",S472/R472))</f>
        <v/>
      </c>
      <c r="AK472" s="49" t="str">
        <f aca="false">IF(AD472=1,5%,"")</f>
        <v/>
      </c>
      <c r="AL472" s="49" t="str">
        <f aca="false">IF(AD472=1,(100*1.4)/(H472-I472)/100,"")</f>
        <v/>
      </c>
      <c r="AM472" s="49" t="str">
        <f aca="false">IF(AD472=1,IF(G472&gt;0,IF($H$3="US",0.1/AF472,(0.1*37)/AF472),0.1),"")</f>
        <v/>
      </c>
      <c r="AN472" s="49" t="str">
        <f aca="false">IF(AD472=1,SQRT(AK472*AK472+AL472*AL472+AM472*AM472),"")</f>
        <v/>
      </c>
      <c r="AO472" s="55"/>
    </row>
    <row r="473" customFormat="false" ht="19.35" hidden="false" customHeight="false" outlineLevel="0" collapsed="false">
      <c r="A473" s="26"/>
      <c r="B473" s="26"/>
      <c r="C473" s="27"/>
      <c r="D473" s="28"/>
      <c r="E473" s="27"/>
      <c r="F473" s="28"/>
      <c r="G473" s="29" t="str">
        <f aca="false">IF(OR(ISBLANK(C473),ISBLANK(D473),ISBLANK(E473),ISBLANK(F473)),"",(E473+F473)-(C473+D473))</f>
        <v/>
      </c>
      <c r="H473" s="30"/>
      <c r="I473" s="31"/>
      <c r="J473" s="32" t="n">
        <f aca="false">IF(N473="SST",0.314473,IF(N473="SLT",0.031243,IF(N473="LST",0.124228,IF(N473="LLT",0.010189,IF(N473="LST-OO",0.074671,IF(N473="LLT-OO",0.011965,IF(N473="LMT-OO",0.013497,IF(N473="HST",7.2954,IF(N473="HLT",0.60795)))))))))</f>
        <v>0</v>
      </c>
      <c r="K473" s="32" t="n">
        <f aca="false">IF(N473="SST",0.260619,IF(N473="SLT",0.02188,IF(N473="LST",0.040676,IF(N473="LLT",0.003372,IF(N473="LST-OO",0.037557,IF(N473="LLT-OO",0.002079,IF(N473="LMT-OO",0.012499,IF(N473="HST",0.004293,IF(N473="HLT",0.0003578)))))))))</f>
        <v>0</v>
      </c>
      <c r="L473" s="29" t="n">
        <f aca="false">IF(N473="SST",0.087,IF(N473="SLT",0.087,IF(N473="LST",0.12,IF(N473="LLT",0.12,IF(N473="LST-OO",0.12,IF(N473="LLT-OO",0.12,IF(N473="LMT-OO",0.12,IF(N473="HST",0.07,IF(N473="HLT",0.07)))))))))</f>
        <v>0</v>
      </c>
      <c r="M473" s="33" t="str">
        <f aca="false">IF(ISBLANK(N473),"",IF(N473="HST",J473+K473*((I473+H473)/2),IF(N473="HLT",J473+K473*((I473+H473)/2),J473+K473*LN((I473+H473)/2))))</f>
        <v/>
      </c>
      <c r="N473" s="31"/>
      <c r="O473" s="31"/>
      <c r="P473" s="34" t="n">
        <f aca="false">IF($H$3="US",IF(LEFT(N473,1)="S",IF(O473&lt;=4000,1,IF(O473&gt;4000,0.79+(6*O473/100000))),IF(LEFT(N473,1)="L",IF(O473&lt;=200,1,IF(O473&gt;200,1.005+(4.5526*O473/100000))),IF(LEFT(N473,1)="H",1))),IF($H$3="SI",IF(LEFT(N473,1)="S",IF(O473&lt;=1219.51,1,IF(O473&gt;1219.51,0.79+(6*(O473*3.28)/100000))),IF(LEFT(N473,1)="L",IF(O473&lt;=60.98,1,IF(O473&gt;60.98,1.005+(4.5526*(O473*3.28)/100000))),IF(LEFT(N473,1)="H",1)))))</f>
        <v>0</v>
      </c>
      <c r="Q473" s="35"/>
      <c r="R473" s="36" t="str">
        <f aca="false">IF(AF473&lt;0,0,IF($AD473=0,"Review",IF($H$3="US",(($H473-$I473-0.066667*($G473))/($G473*$M473)-($L473*$Q473))*$P473,(($H473-$I473-0.066667*($G473))/($G473*$M473)-($L473/8.696*$Q473))*$P473*37)))</f>
        <v>Review</v>
      </c>
      <c r="S473" s="37" t="str">
        <f aca="false">IF(R473="Review","",IF(R473=0,"",(SQRT(SUMSQ((5),(100*1.4/(H473-I473)),(100*IF($E$3="US",0.1,0.1*37)/R473)))/100)*R473))</f>
        <v/>
      </c>
      <c r="T473" s="38" t="str">
        <f aca="false">IF(R473="Review","",IF(R473=0,"",S473/R473))</f>
        <v/>
      </c>
      <c r="U473" s="39" t="n">
        <v>0.1814</v>
      </c>
      <c r="V473" s="40" t="n">
        <v>0.00096</v>
      </c>
      <c r="W473" s="41" t="e">
        <f aca="false">U473*G473</f>
        <v>#VALUE!</v>
      </c>
      <c r="X473" s="41" t="e">
        <f aca="false">EXP(-W473)</f>
        <v>#VALUE!</v>
      </c>
      <c r="Y473" s="41" t="e">
        <f aca="false">1-X473</f>
        <v>#VALUE!</v>
      </c>
      <c r="Z473" s="41" t="e">
        <f aca="false">1-(Y473/W473)</f>
        <v>#VALUE!</v>
      </c>
      <c r="AA473" s="41" t="e">
        <f aca="false">(R473*U473*V473)/Z473</f>
        <v>#VALUE!</v>
      </c>
      <c r="AB473" s="40" t="n">
        <v>0.01887</v>
      </c>
      <c r="AC473" s="42" t="s">
        <v>50</v>
      </c>
      <c r="AD473" s="43" t="b">
        <f aca="false">AND(NOT(ISBLANK(D473)),NOT(ISBLANK(F473)),NOT(ISBLANK(H473)),NOT(ISBLANK(I473)),NOT(ISBLANK(O473)),NOT(ISBLANK(Q473)),Q473&gt;=0,O473&gt;=0,H473&gt;=0,I473&gt;=0,G473&gt;0)</f>
        <v>0</v>
      </c>
      <c r="AE473" s="42" t="s">
        <v>51</v>
      </c>
      <c r="AF473" s="44" t="str">
        <f aca="false">IF($AD473=0,"Review",IF($H$3="US",(($H473-$I473-0.066667*($G473))/($G473*$M473)-($L473*$Q473))*$P473,(($H473-$I473-0.066667*($G473))/($G473*$M473)-($L473/8.696*$Q473))*$P473*37))</f>
        <v>Review</v>
      </c>
      <c r="AG473" s="45" t="str">
        <f aca="false">IF($AD473=0,"Review",IF($H$3="US",AA473/AB473*0.105*37,AA473/AB473))</f>
        <v>Review</v>
      </c>
      <c r="AH473" s="46" t="str">
        <f aca="false">IF($AD473=0,"",IF($H$3="US",AG473/60/60,AG473/24/60/60))</f>
        <v/>
      </c>
      <c r="AI473" s="47" t="str">
        <f aca="false">IF($AD473=0,"",IF($H$3="US",AA473/AB473*37/24/60/60,AA473/AB473/24/60/60))</f>
        <v/>
      </c>
      <c r="AJ473" s="48" t="str">
        <f aca="false">IF(AD473=0,"",IF(AF473=0,"",S473/R473))</f>
        <v/>
      </c>
      <c r="AK473" s="49" t="str">
        <f aca="false">IF(AD473=1,5%,"")</f>
        <v/>
      </c>
      <c r="AL473" s="49" t="str">
        <f aca="false">IF(AD473=1,(100*1.4)/(H473-I473)/100,"")</f>
        <v/>
      </c>
      <c r="AM473" s="49" t="str">
        <f aca="false">IF(AD473=1,IF(G473&gt;0,IF($H$3="US",0.1/AF473,(0.1*37)/AF473),0.1),"")</f>
        <v/>
      </c>
      <c r="AN473" s="49" t="str">
        <f aca="false">IF(AD473=1,SQRT(AK473*AK473+AL473*AL473+AM473*AM473),"")</f>
        <v/>
      </c>
      <c r="AO473" s="55"/>
    </row>
    <row r="474" customFormat="false" ht="19.35" hidden="false" customHeight="false" outlineLevel="0" collapsed="false">
      <c r="A474" s="26"/>
      <c r="B474" s="26"/>
      <c r="C474" s="27"/>
      <c r="D474" s="28"/>
      <c r="E474" s="27"/>
      <c r="F474" s="28"/>
      <c r="G474" s="29" t="str">
        <f aca="false">IF(OR(ISBLANK(C474),ISBLANK(D474),ISBLANK(E474),ISBLANK(F474)),"",(E474+F474)-(C474+D474))</f>
        <v/>
      </c>
      <c r="H474" s="30"/>
      <c r="I474" s="31"/>
      <c r="J474" s="32" t="n">
        <f aca="false">IF(N474="SST",0.314473,IF(N474="SLT",0.031243,IF(N474="LST",0.124228,IF(N474="LLT",0.010189,IF(N474="LST-OO",0.074671,IF(N474="LLT-OO",0.011965,IF(N474="LMT-OO",0.013497,IF(N474="HST",7.2954,IF(N474="HLT",0.60795)))))))))</f>
        <v>0</v>
      </c>
      <c r="K474" s="32" t="n">
        <f aca="false">IF(N474="SST",0.260619,IF(N474="SLT",0.02188,IF(N474="LST",0.040676,IF(N474="LLT",0.003372,IF(N474="LST-OO",0.037557,IF(N474="LLT-OO",0.002079,IF(N474="LMT-OO",0.012499,IF(N474="HST",0.004293,IF(N474="HLT",0.0003578)))))))))</f>
        <v>0</v>
      </c>
      <c r="L474" s="29" t="n">
        <f aca="false">IF(N474="SST",0.087,IF(N474="SLT",0.087,IF(N474="LST",0.12,IF(N474="LLT",0.12,IF(N474="LST-OO",0.12,IF(N474="LLT-OO",0.12,IF(N474="LMT-OO",0.12,IF(N474="HST",0.07,IF(N474="HLT",0.07)))))))))</f>
        <v>0</v>
      </c>
      <c r="M474" s="33" t="str">
        <f aca="false">IF(ISBLANK(N474),"",IF(N474="HST",J474+K474*((I474+H474)/2),IF(N474="HLT",J474+K474*((I474+H474)/2),J474+K474*LN((I474+H474)/2))))</f>
        <v/>
      </c>
      <c r="N474" s="31"/>
      <c r="O474" s="31"/>
      <c r="P474" s="34" t="n">
        <f aca="false">IF($H$3="US",IF(LEFT(N474,1)="S",IF(O474&lt;=4000,1,IF(O474&gt;4000,0.79+(6*O474/100000))),IF(LEFT(N474,1)="L",IF(O474&lt;=200,1,IF(O474&gt;200,1.005+(4.5526*O474/100000))),IF(LEFT(N474,1)="H",1))),IF($H$3="SI",IF(LEFT(N474,1)="S",IF(O474&lt;=1219.51,1,IF(O474&gt;1219.51,0.79+(6*(O474*3.28)/100000))),IF(LEFT(N474,1)="L",IF(O474&lt;=60.98,1,IF(O474&gt;60.98,1.005+(4.5526*(O474*3.28)/100000))),IF(LEFT(N474,1)="H",1)))))</f>
        <v>0</v>
      </c>
      <c r="Q474" s="35"/>
      <c r="R474" s="36" t="str">
        <f aca="false">IF(AF474&lt;0,0,IF($AD474=0,"Review",IF($H$3="US",(($H474-$I474-0.066667*($G474))/($G474*$M474)-($L474*$Q474))*$P474,(($H474-$I474-0.066667*($G474))/($G474*$M474)-($L474/8.696*$Q474))*$P474*37)))</f>
        <v>Review</v>
      </c>
      <c r="S474" s="37" t="str">
        <f aca="false">IF(R474="Review","",IF(R474=0,"",(SQRT(SUMSQ((5),(100*1.4/(H474-I474)),(100*IF($E$3="US",0.1,0.1*37)/R474)))/100)*R474))</f>
        <v/>
      </c>
      <c r="T474" s="38" t="str">
        <f aca="false">IF(R474="Review","",IF(R474=0,"",S474/R474))</f>
        <v/>
      </c>
      <c r="U474" s="39" t="n">
        <v>0.1814</v>
      </c>
      <c r="V474" s="40" t="n">
        <v>0.00096</v>
      </c>
      <c r="W474" s="41" t="e">
        <f aca="false">U474*G474</f>
        <v>#VALUE!</v>
      </c>
      <c r="X474" s="41" t="e">
        <f aca="false">EXP(-W474)</f>
        <v>#VALUE!</v>
      </c>
      <c r="Y474" s="41" t="e">
        <f aca="false">1-X474</f>
        <v>#VALUE!</v>
      </c>
      <c r="Z474" s="41" t="e">
        <f aca="false">1-(Y474/W474)</f>
        <v>#VALUE!</v>
      </c>
      <c r="AA474" s="41" t="e">
        <f aca="false">(R474*U474*V474)/Z474</f>
        <v>#VALUE!</v>
      </c>
      <c r="AB474" s="40" t="n">
        <v>0.01887</v>
      </c>
      <c r="AC474" s="42" t="s">
        <v>50</v>
      </c>
      <c r="AD474" s="43" t="b">
        <f aca="false">AND(NOT(ISBLANK(D474)),NOT(ISBLANK(F474)),NOT(ISBLANK(H474)),NOT(ISBLANK(I474)),NOT(ISBLANK(O474)),NOT(ISBLANK(Q474)),Q474&gt;=0,O474&gt;=0,H474&gt;=0,I474&gt;=0,G474&gt;0)</f>
        <v>0</v>
      </c>
      <c r="AE474" s="42" t="s">
        <v>51</v>
      </c>
      <c r="AF474" s="44" t="str">
        <f aca="false">IF($AD474=0,"Review",IF($H$3="US",(($H474-$I474-0.066667*($G474))/($G474*$M474)-($L474*$Q474))*$P474,(($H474-$I474-0.066667*($G474))/($G474*$M474)-($L474/8.696*$Q474))*$P474*37))</f>
        <v>Review</v>
      </c>
      <c r="AG474" s="45" t="str">
        <f aca="false">IF($AD474=0,"Review",IF($H$3="US",AA474/AB474*0.105*37,AA474/AB474))</f>
        <v>Review</v>
      </c>
      <c r="AH474" s="46" t="str">
        <f aca="false">IF($AD474=0,"",IF($H$3="US",AG474/60/60,AG474/24/60/60))</f>
        <v/>
      </c>
      <c r="AI474" s="47" t="str">
        <f aca="false">IF($AD474=0,"",IF($H$3="US",AA474/AB474*37/24/60/60,AA474/AB474/24/60/60))</f>
        <v/>
      </c>
      <c r="AJ474" s="48" t="str">
        <f aca="false">IF(AD474=0,"",IF(AF474=0,"",S474/R474))</f>
        <v/>
      </c>
      <c r="AK474" s="49" t="str">
        <f aca="false">IF(AD474=1,5%,"")</f>
        <v/>
      </c>
      <c r="AL474" s="49" t="str">
        <f aca="false">IF(AD474=1,(100*1.4)/(H474-I474)/100,"")</f>
        <v/>
      </c>
      <c r="AM474" s="49" t="str">
        <f aca="false">IF(AD474=1,IF(G474&gt;0,IF($H$3="US",0.1/AF474,(0.1*37)/AF474),0.1),"")</f>
        <v/>
      </c>
      <c r="AN474" s="49" t="str">
        <f aca="false">IF(AD474=1,SQRT(AK474*AK474+AL474*AL474+AM474*AM474),"")</f>
        <v/>
      </c>
      <c r="AO474" s="55"/>
    </row>
    <row r="475" customFormat="false" ht="19.35" hidden="false" customHeight="false" outlineLevel="0" collapsed="false">
      <c r="A475" s="26"/>
      <c r="B475" s="26"/>
      <c r="C475" s="27"/>
      <c r="D475" s="28"/>
      <c r="E475" s="27"/>
      <c r="F475" s="28"/>
      <c r="G475" s="29" t="str">
        <f aca="false">IF(OR(ISBLANK(C475),ISBLANK(D475),ISBLANK(E475),ISBLANK(F475)),"",(E475+F475)-(C475+D475))</f>
        <v/>
      </c>
      <c r="H475" s="30"/>
      <c r="I475" s="31"/>
      <c r="J475" s="32" t="n">
        <f aca="false">IF(N475="SST",0.314473,IF(N475="SLT",0.031243,IF(N475="LST",0.124228,IF(N475="LLT",0.010189,IF(N475="LST-OO",0.074671,IF(N475="LLT-OO",0.011965,IF(N475="LMT-OO",0.013497,IF(N475="HST",7.2954,IF(N475="HLT",0.60795)))))))))</f>
        <v>0</v>
      </c>
      <c r="K475" s="32" t="n">
        <f aca="false">IF(N475="SST",0.260619,IF(N475="SLT",0.02188,IF(N475="LST",0.040676,IF(N475="LLT",0.003372,IF(N475="LST-OO",0.037557,IF(N475="LLT-OO",0.002079,IF(N475="LMT-OO",0.012499,IF(N475="HST",0.004293,IF(N475="HLT",0.0003578)))))))))</f>
        <v>0</v>
      </c>
      <c r="L475" s="29" t="n">
        <f aca="false">IF(N475="SST",0.087,IF(N475="SLT",0.087,IF(N475="LST",0.12,IF(N475="LLT",0.12,IF(N475="LST-OO",0.12,IF(N475="LLT-OO",0.12,IF(N475="LMT-OO",0.12,IF(N475="HST",0.07,IF(N475="HLT",0.07)))))))))</f>
        <v>0</v>
      </c>
      <c r="M475" s="33" t="str">
        <f aca="false">IF(ISBLANK(N475),"",IF(N475="HST",J475+K475*((I475+H475)/2),IF(N475="HLT",J475+K475*((I475+H475)/2),J475+K475*LN((I475+H475)/2))))</f>
        <v/>
      </c>
      <c r="N475" s="31"/>
      <c r="O475" s="31"/>
      <c r="P475" s="34" t="n">
        <f aca="false">IF($H$3="US",IF(LEFT(N475,1)="S",IF(O475&lt;=4000,1,IF(O475&gt;4000,0.79+(6*O475/100000))),IF(LEFT(N475,1)="L",IF(O475&lt;=200,1,IF(O475&gt;200,1.005+(4.5526*O475/100000))),IF(LEFT(N475,1)="H",1))),IF($H$3="SI",IF(LEFT(N475,1)="S",IF(O475&lt;=1219.51,1,IF(O475&gt;1219.51,0.79+(6*(O475*3.28)/100000))),IF(LEFT(N475,1)="L",IF(O475&lt;=60.98,1,IF(O475&gt;60.98,1.005+(4.5526*(O475*3.28)/100000))),IF(LEFT(N475,1)="H",1)))))</f>
        <v>0</v>
      </c>
      <c r="Q475" s="35"/>
      <c r="R475" s="36" t="str">
        <f aca="false">IF(AF475&lt;0,0,IF($AD475=0,"Review",IF($H$3="US",(($H475-$I475-0.066667*($G475))/($G475*$M475)-($L475*$Q475))*$P475,(($H475-$I475-0.066667*($G475))/($G475*$M475)-($L475/8.696*$Q475))*$P475*37)))</f>
        <v>Review</v>
      </c>
      <c r="S475" s="37" t="str">
        <f aca="false">IF(R475="Review","",IF(R475=0,"",(SQRT(SUMSQ((5),(100*1.4/(H475-I475)),(100*IF($E$3="US",0.1,0.1*37)/R475)))/100)*R475))</f>
        <v/>
      </c>
      <c r="T475" s="38" t="str">
        <f aca="false">IF(R475="Review","",IF(R475=0,"",S475/R475))</f>
        <v/>
      </c>
      <c r="U475" s="39" t="n">
        <v>0.1814</v>
      </c>
      <c r="V475" s="40" t="n">
        <v>0.00096</v>
      </c>
      <c r="W475" s="41" t="e">
        <f aca="false">U475*G475</f>
        <v>#VALUE!</v>
      </c>
      <c r="X475" s="41" t="e">
        <f aca="false">EXP(-W475)</f>
        <v>#VALUE!</v>
      </c>
      <c r="Y475" s="41" t="e">
        <f aca="false">1-X475</f>
        <v>#VALUE!</v>
      </c>
      <c r="Z475" s="41" t="e">
        <f aca="false">1-(Y475/W475)</f>
        <v>#VALUE!</v>
      </c>
      <c r="AA475" s="41" t="e">
        <f aca="false">(R475*U475*V475)/Z475</f>
        <v>#VALUE!</v>
      </c>
      <c r="AB475" s="40" t="n">
        <v>0.01887</v>
      </c>
      <c r="AC475" s="42" t="s">
        <v>50</v>
      </c>
      <c r="AD475" s="43" t="b">
        <f aca="false">AND(NOT(ISBLANK(D475)),NOT(ISBLANK(F475)),NOT(ISBLANK(H475)),NOT(ISBLANK(I475)),NOT(ISBLANK(O475)),NOT(ISBLANK(Q475)),Q475&gt;=0,O475&gt;=0,H475&gt;=0,I475&gt;=0,G475&gt;0)</f>
        <v>0</v>
      </c>
      <c r="AE475" s="42" t="s">
        <v>51</v>
      </c>
      <c r="AF475" s="44" t="str">
        <f aca="false">IF($AD475=0,"Review",IF($H$3="US",(($H475-$I475-0.066667*($G475))/($G475*$M475)-($L475*$Q475))*$P475,(($H475-$I475-0.066667*($G475))/($G475*$M475)-($L475/8.696*$Q475))*$P475*37))</f>
        <v>Review</v>
      </c>
      <c r="AG475" s="45" t="str">
        <f aca="false">IF($AD475=0,"Review",IF($H$3="US",AA475/AB475*0.105*37,AA475/AB475))</f>
        <v>Review</v>
      </c>
      <c r="AH475" s="46" t="str">
        <f aca="false">IF($AD475=0,"",IF($H$3="US",AG475/60/60,AG475/24/60/60))</f>
        <v/>
      </c>
      <c r="AI475" s="47" t="str">
        <f aca="false">IF($AD475=0,"",IF($H$3="US",AA475/AB475*37/24/60/60,AA475/AB475/24/60/60))</f>
        <v/>
      </c>
      <c r="AJ475" s="48" t="str">
        <f aca="false">IF(AD475=0,"",IF(AF475=0,"",S475/R475))</f>
        <v/>
      </c>
      <c r="AK475" s="49" t="str">
        <f aca="false">IF(AD475=1,5%,"")</f>
        <v/>
      </c>
      <c r="AL475" s="49" t="str">
        <f aca="false">IF(AD475=1,(100*1.4)/(H475-I475)/100,"")</f>
        <v/>
      </c>
      <c r="AM475" s="49" t="str">
        <f aca="false">IF(AD475=1,IF(G475&gt;0,IF($H$3="US",0.1/AF475,(0.1*37)/AF475),0.1),"")</f>
        <v/>
      </c>
      <c r="AN475" s="49" t="str">
        <f aca="false">IF(AD475=1,SQRT(AK475*AK475+AL475*AL475+AM475*AM475),"")</f>
        <v/>
      </c>
      <c r="AO475" s="55"/>
    </row>
    <row r="476" customFormat="false" ht="19.35" hidden="false" customHeight="false" outlineLevel="0" collapsed="false">
      <c r="A476" s="26"/>
      <c r="B476" s="26"/>
      <c r="C476" s="27"/>
      <c r="D476" s="28"/>
      <c r="E476" s="27"/>
      <c r="F476" s="28"/>
      <c r="G476" s="29" t="str">
        <f aca="false">IF(OR(ISBLANK(C476),ISBLANK(D476),ISBLANK(E476),ISBLANK(F476)),"",(E476+F476)-(C476+D476))</f>
        <v/>
      </c>
      <c r="H476" s="30"/>
      <c r="I476" s="31"/>
      <c r="J476" s="32" t="n">
        <f aca="false">IF(N476="SST",0.314473,IF(N476="SLT",0.031243,IF(N476="LST",0.124228,IF(N476="LLT",0.010189,IF(N476="LST-OO",0.074671,IF(N476="LLT-OO",0.011965,IF(N476="LMT-OO",0.013497,IF(N476="HST",7.2954,IF(N476="HLT",0.60795)))))))))</f>
        <v>0</v>
      </c>
      <c r="K476" s="32" t="n">
        <f aca="false">IF(N476="SST",0.260619,IF(N476="SLT",0.02188,IF(N476="LST",0.040676,IF(N476="LLT",0.003372,IF(N476="LST-OO",0.037557,IF(N476="LLT-OO",0.002079,IF(N476="LMT-OO",0.012499,IF(N476="HST",0.004293,IF(N476="HLT",0.0003578)))))))))</f>
        <v>0</v>
      </c>
      <c r="L476" s="29" t="n">
        <f aca="false">IF(N476="SST",0.087,IF(N476="SLT",0.087,IF(N476="LST",0.12,IF(N476="LLT",0.12,IF(N476="LST-OO",0.12,IF(N476="LLT-OO",0.12,IF(N476="LMT-OO",0.12,IF(N476="HST",0.07,IF(N476="HLT",0.07)))))))))</f>
        <v>0</v>
      </c>
      <c r="M476" s="33" t="str">
        <f aca="false">IF(ISBLANK(N476),"",IF(N476="HST",J476+K476*((I476+H476)/2),IF(N476="HLT",J476+K476*((I476+H476)/2),J476+K476*LN((I476+H476)/2))))</f>
        <v/>
      </c>
      <c r="N476" s="31"/>
      <c r="O476" s="31"/>
      <c r="P476" s="34" t="n">
        <f aca="false">IF($H$3="US",IF(LEFT(N476,1)="S",IF(O476&lt;=4000,1,IF(O476&gt;4000,0.79+(6*O476/100000))),IF(LEFT(N476,1)="L",IF(O476&lt;=200,1,IF(O476&gt;200,1.005+(4.5526*O476/100000))),IF(LEFT(N476,1)="H",1))),IF($H$3="SI",IF(LEFT(N476,1)="S",IF(O476&lt;=1219.51,1,IF(O476&gt;1219.51,0.79+(6*(O476*3.28)/100000))),IF(LEFT(N476,1)="L",IF(O476&lt;=60.98,1,IF(O476&gt;60.98,1.005+(4.5526*(O476*3.28)/100000))),IF(LEFT(N476,1)="H",1)))))</f>
        <v>0</v>
      </c>
      <c r="Q476" s="35"/>
      <c r="R476" s="36" t="str">
        <f aca="false">IF(AF476&lt;0,0,IF($AD476=0,"Review",IF($H$3="US",(($H476-$I476-0.066667*($G476))/($G476*$M476)-($L476*$Q476))*$P476,(($H476-$I476-0.066667*($G476))/($G476*$M476)-($L476/8.696*$Q476))*$P476*37)))</f>
        <v>Review</v>
      </c>
      <c r="S476" s="37" t="str">
        <f aca="false">IF(R476="Review","",IF(R476=0,"",(SQRT(SUMSQ((5),(100*1.4/(H476-I476)),(100*IF($E$3="US",0.1,0.1*37)/R476)))/100)*R476))</f>
        <v/>
      </c>
      <c r="T476" s="38" t="str">
        <f aca="false">IF(R476="Review","",IF(R476=0,"",S476/R476))</f>
        <v/>
      </c>
      <c r="U476" s="39" t="n">
        <v>0.1814</v>
      </c>
      <c r="V476" s="40" t="n">
        <v>0.00096</v>
      </c>
      <c r="W476" s="41" t="e">
        <f aca="false">U476*G476</f>
        <v>#VALUE!</v>
      </c>
      <c r="X476" s="41" t="e">
        <f aca="false">EXP(-W476)</f>
        <v>#VALUE!</v>
      </c>
      <c r="Y476" s="41" t="e">
        <f aca="false">1-X476</f>
        <v>#VALUE!</v>
      </c>
      <c r="Z476" s="41" t="e">
        <f aca="false">1-(Y476/W476)</f>
        <v>#VALUE!</v>
      </c>
      <c r="AA476" s="41" t="e">
        <f aca="false">(R476*U476*V476)/Z476</f>
        <v>#VALUE!</v>
      </c>
      <c r="AB476" s="40" t="n">
        <v>0.01887</v>
      </c>
      <c r="AC476" s="42" t="s">
        <v>50</v>
      </c>
      <c r="AD476" s="43" t="b">
        <f aca="false">AND(NOT(ISBLANK(D476)),NOT(ISBLANK(F476)),NOT(ISBLANK(H476)),NOT(ISBLANK(I476)),NOT(ISBLANK(O476)),NOT(ISBLANK(Q476)),Q476&gt;=0,O476&gt;=0,H476&gt;=0,I476&gt;=0,G476&gt;0)</f>
        <v>0</v>
      </c>
      <c r="AE476" s="42" t="s">
        <v>51</v>
      </c>
      <c r="AF476" s="44" t="str">
        <f aca="false">IF($AD476=0,"Review",IF($H$3="US",(($H476-$I476-0.066667*($G476))/($G476*$M476)-($L476*$Q476))*$P476,(($H476-$I476-0.066667*($G476))/($G476*$M476)-($L476/8.696*$Q476))*$P476*37))</f>
        <v>Review</v>
      </c>
      <c r="AG476" s="45" t="str">
        <f aca="false">IF($AD476=0,"Review",IF($H$3="US",AA476/AB476*0.105*37,AA476/AB476))</f>
        <v>Review</v>
      </c>
      <c r="AH476" s="46" t="str">
        <f aca="false">IF($AD476=0,"",IF($H$3="US",AG476/60/60,AG476/24/60/60))</f>
        <v/>
      </c>
      <c r="AI476" s="47" t="str">
        <f aca="false">IF($AD476=0,"",IF($H$3="US",AA476/AB476*37/24/60/60,AA476/AB476/24/60/60))</f>
        <v/>
      </c>
      <c r="AJ476" s="48" t="str">
        <f aca="false">IF(AD476=0,"",IF(AF476=0,"",S476/R476))</f>
        <v/>
      </c>
      <c r="AK476" s="49" t="str">
        <f aca="false">IF(AD476=1,5%,"")</f>
        <v/>
      </c>
      <c r="AL476" s="49" t="str">
        <f aca="false">IF(AD476=1,(100*1.4)/(H476-I476)/100,"")</f>
        <v/>
      </c>
      <c r="AM476" s="49" t="str">
        <f aca="false">IF(AD476=1,IF(G476&gt;0,IF($H$3="US",0.1/AF476,(0.1*37)/AF476),0.1),"")</f>
        <v/>
      </c>
      <c r="AN476" s="49" t="str">
        <f aca="false">IF(AD476=1,SQRT(AK476*AK476+AL476*AL476+AM476*AM476),"")</f>
        <v/>
      </c>
      <c r="AO476" s="55"/>
    </row>
    <row r="477" customFormat="false" ht="19.35" hidden="false" customHeight="false" outlineLevel="0" collapsed="false">
      <c r="A477" s="26"/>
      <c r="B477" s="26"/>
      <c r="C477" s="27"/>
      <c r="D477" s="28"/>
      <c r="E477" s="27"/>
      <c r="F477" s="28"/>
      <c r="G477" s="29" t="str">
        <f aca="false">IF(OR(ISBLANK(C477),ISBLANK(D477),ISBLANK(E477),ISBLANK(F477)),"",(E477+F477)-(C477+D477))</f>
        <v/>
      </c>
      <c r="H477" s="30"/>
      <c r="I477" s="31"/>
      <c r="J477" s="32" t="n">
        <f aca="false">IF(N477="SST",0.314473,IF(N477="SLT",0.031243,IF(N477="LST",0.124228,IF(N477="LLT",0.010189,IF(N477="LST-OO",0.074671,IF(N477="LLT-OO",0.011965,IF(N477="LMT-OO",0.013497,IF(N477="HST",7.2954,IF(N477="HLT",0.60795)))))))))</f>
        <v>0</v>
      </c>
      <c r="K477" s="32" t="n">
        <f aca="false">IF(N477="SST",0.260619,IF(N477="SLT",0.02188,IF(N477="LST",0.040676,IF(N477="LLT",0.003372,IF(N477="LST-OO",0.037557,IF(N477="LLT-OO",0.002079,IF(N477="LMT-OO",0.012499,IF(N477="HST",0.004293,IF(N477="HLT",0.0003578)))))))))</f>
        <v>0</v>
      </c>
      <c r="L477" s="29" t="n">
        <f aca="false">IF(N477="SST",0.087,IF(N477="SLT",0.087,IF(N477="LST",0.12,IF(N477="LLT",0.12,IF(N477="LST-OO",0.12,IF(N477="LLT-OO",0.12,IF(N477="LMT-OO",0.12,IF(N477="HST",0.07,IF(N477="HLT",0.07)))))))))</f>
        <v>0</v>
      </c>
      <c r="M477" s="33" t="str">
        <f aca="false">IF(ISBLANK(N477),"",IF(N477="HST",J477+K477*((I477+H477)/2),IF(N477="HLT",J477+K477*((I477+H477)/2),J477+K477*LN((I477+H477)/2))))</f>
        <v/>
      </c>
      <c r="N477" s="31"/>
      <c r="O477" s="31"/>
      <c r="P477" s="34" t="n">
        <f aca="false">IF($H$3="US",IF(LEFT(N477,1)="S",IF(O477&lt;=4000,1,IF(O477&gt;4000,0.79+(6*O477/100000))),IF(LEFT(N477,1)="L",IF(O477&lt;=200,1,IF(O477&gt;200,1.005+(4.5526*O477/100000))),IF(LEFT(N477,1)="H",1))),IF($H$3="SI",IF(LEFT(N477,1)="S",IF(O477&lt;=1219.51,1,IF(O477&gt;1219.51,0.79+(6*(O477*3.28)/100000))),IF(LEFT(N477,1)="L",IF(O477&lt;=60.98,1,IF(O477&gt;60.98,1.005+(4.5526*(O477*3.28)/100000))),IF(LEFT(N477,1)="H",1)))))</f>
        <v>0</v>
      </c>
      <c r="Q477" s="35"/>
      <c r="R477" s="36" t="str">
        <f aca="false">IF(AF477&lt;0,0,IF($AD477=0,"Review",IF($H$3="US",(($H477-$I477-0.066667*($G477))/($G477*$M477)-($L477*$Q477))*$P477,(($H477-$I477-0.066667*($G477))/($G477*$M477)-($L477/8.696*$Q477))*$P477*37)))</f>
        <v>Review</v>
      </c>
      <c r="S477" s="37" t="str">
        <f aca="false">IF(R477="Review","",IF(R477=0,"",(SQRT(SUMSQ((5),(100*1.4/(H477-I477)),(100*IF($E$3="US",0.1,0.1*37)/R477)))/100)*R477))</f>
        <v/>
      </c>
      <c r="T477" s="38" t="str">
        <f aca="false">IF(R477="Review","",IF(R477=0,"",S477/R477))</f>
        <v/>
      </c>
      <c r="U477" s="39" t="n">
        <v>0.1814</v>
      </c>
      <c r="V477" s="40" t="n">
        <v>0.00096</v>
      </c>
      <c r="W477" s="41" t="e">
        <f aca="false">U477*G477</f>
        <v>#VALUE!</v>
      </c>
      <c r="X477" s="41" t="e">
        <f aca="false">EXP(-W477)</f>
        <v>#VALUE!</v>
      </c>
      <c r="Y477" s="41" t="e">
        <f aca="false">1-X477</f>
        <v>#VALUE!</v>
      </c>
      <c r="Z477" s="41" t="e">
        <f aca="false">1-(Y477/W477)</f>
        <v>#VALUE!</v>
      </c>
      <c r="AA477" s="41" t="e">
        <f aca="false">(R477*U477*V477)/Z477</f>
        <v>#VALUE!</v>
      </c>
      <c r="AB477" s="40" t="n">
        <v>0.01887</v>
      </c>
      <c r="AC477" s="42" t="s">
        <v>50</v>
      </c>
      <c r="AD477" s="43" t="b">
        <f aca="false">AND(NOT(ISBLANK(D477)),NOT(ISBLANK(F477)),NOT(ISBLANK(H477)),NOT(ISBLANK(I477)),NOT(ISBLANK(O477)),NOT(ISBLANK(Q477)),Q477&gt;=0,O477&gt;=0,H477&gt;=0,I477&gt;=0,G477&gt;0)</f>
        <v>0</v>
      </c>
      <c r="AE477" s="42" t="s">
        <v>51</v>
      </c>
      <c r="AF477" s="44" t="str">
        <f aca="false">IF($AD477=0,"Review",IF($H$3="US",(($H477-$I477-0.066667*($G477))/($G477*$M477)-($L477*$Q477))*$P477,(($H477-$I477-0.066667*($G477))/($G477*$M477)-($L477/8.696*$Q477))*$P477*37))</f>
        <v>Review</v>
      </c>
      <c r="AG477" s="45" t="str">
        <f aca="false">IF($AD477=0,"Review",IF($H$3="US",AA477/AB477*0.105*37,AA477/AB477))</f>
        <v>Review</v>
      </c>
      <c r="AH477" s="46" t="str">
        <f aca="false">IF($AD477=0,"",IF($H$3="US",AG477/60/60,AG477/24/60/60))</f>
        <v/>
      </c>
      <c r="AI477" s="47" t="str">
        <f aca="false">IF($AD477=0,"",IF($H$3="US",AA477/AB477*37/24/60/60,AA477/AB477/24/60/60))</f>
        <v/>
      </c>
      <c r="AJ477" s="48" t="str">
        <f aca="false">IF(AD477=0,"",IF(AF477=0,"",S477/R477))</f>
        <v/>
      </c>
      <c r="AK477" s="49" t="str">
        <f aca="false">IF(AD477=1,5%,"")</f>
        <v/>
      </c>
      <c r="AL477" s="49" t="str">
        <f aca="false">IF(AD477=1,(100*1.4)/(H477-I477)/100,"")</f>
        <v/>
      </c>
      <c r="AM477" s="49" t="str">
        <f aca="false">IF(AD477=1,IF(G477&gt;0,IF($H$3="US",0.1/AF477,(0.1*37)/AF477),0.1),"")</f>
        <v/>
      </c>
      <c r="AN477" s="49" t="str">
        <f aca="false">IF(AD477=1,SQRT(AK477*AK477+AL477*AL477+AM477*AM477),"")</f>
        <v/>
      </c>
      <c r="AO477" s="55"/>
    </row>
    <row r="478" customFormat="false" ht="19.35" hidden="false" customHeight="false" outlineLevel="0" collapsed="false">
      <c r="A478" s="26"/>
      <c r="B478" s="26"/>
      <c r="C478" s="27"/>
      <c r="D478" s="28"/>
      <c r="E478" s="27"/>
      <c r="F478" s="28"/>
      <c r="G478" s="29" t="str">
        <f aca="false">IF(OR(ISBLANK(C478),ISBLANK(D478),ISBLANK(E478),ISBLANK(F478)),"",(E478+F478)-(C478+D478))</f>
        <v/>
      </c>
      <c r="H478" s="30"/>
      <c r="I478" s="31"/>
      <c r="J478" s="32" t="n">
        <f aca="false">IF(N478="SST",0.314473,IF(N478="SLT",0.031243,IF(N478="LST",0.124228,IF(N478="LLT",0.010189,IF(N478="LST-OO",0.074671,IF(N478="LLT-OO",0.011965,IF(N478="LMT-OO",0.013497,IF(N478="HST",7.2954,IF(N478="HLT",0.60795)))))))))</f>
        <v>0</v>
      </c>
      <c r="K478" s="32" t="n">
        <f aca="false">IF(N478="SST",0.260619,IF(N478="SLT",0.02188,IF(N478="LST",0.040676,IF(N478="LLT",0.003372,IF(N478="LST-OO",0.037557,IF(N478="LLT-OO",0.002079,IF(N478="LMT-OO",0.012499,IF(N478="HST",0.004293,IF(N478="HLT",0.0003578)))))))))</f>
        <v>0</v>
      </c>
      <c r="L478" s="29" t="n">
        <f aca="false">IF(N478="SST",0.087,IF(N478="SLT",0.087,IF(N478="LST",0.12,IF(N478="LLT",0.12,IF(N478="LST-OO",0.12,IF(N478="LLT-OO",0.12,IF(N478="LMT-OO",0.12,IF(N478="HST",0.07,IF(N478="HLT",0.07)))))))))</f>
        <v>0</v>
      </c>
      <c r="M478" s="33" t="str">
        <f aca="false">IF(ISBLANK(N478),"",IF(N478="HST",J478+K478*((I478+H478)/2),IF(N478="HLT",J478+K478*((I478+H478)/2),J478+K478*LN((I478+H478)/2))))</f>
        <v/>
      </c>
      <c r="N478" s="31"/>
      <c r="O478" s="31"/>
      <c r="P478" s="34" t="n">
        <f aca="false">IF($H$3="US",IF(LEFT(N478,1)="S",IF(O478&lt;=4000,1,IF(O478&gt;4000,0.79+(6*O478/100000))),IF(LEFT(N478,1)="L",IF(O478&lt;=200,1,IF(O478&gt;200,1.005+(4.5526*O478/100000))),IF(LEFT(N478,1)="H",1))),IF($H$3="SI",IF(LEFT(N478,1)="S",IF(O478&lt;=1219.51,1,IF(O478&gt;1219.51,0.79+(6*(O478*3.28)/100000))),IF(LEFT(N478,1)="L",IF(O478&lt;=60.98,1,IF(O478&gt;60.98,1.005+(4.5526*(O478*3.28)/100000))),IF(LEFT(N478,1)="H",1)))))</f>
        <v>0</v>
      </c>
      <c r="Q478" s="35"/>
      <c r="R478" s="36" t="str">
        <f aca="false">IF(AF478&lt;0,0,IF($AD478=0,"Review",IF($H$3="US",(($H478-$I478-0.066667*($G478))/($G478*$M478)-($L478*$Q478))*$P478,(($H478-$I478-0.066667*($G478))/($G478*$M478)-($L478/8.696*$Q478))*$P478*37)))</f>
        <v>Review</v>
      </c>
      <c r="S478" s="37" t="str">
        <f aca="false">IF(R478="Review","",IF(R478=0,"",(SQRT(SUMSQ((5),(100*1.4/(H478-I478)),(100*IF($E$3="US",0.1,0.1*37)/R478)))/100)*R478))</f>
        <v/>
      </c>
      <c r="T478" s="38" t="str">
        <f aca="false">IF(R478="Review","",IF(R478=0,"",S478/R478))</f>
        <v/>
      </c>
      <c r="U478" s="39" t="n">
        <v>0.1814</v>
      </c>
      <c r="V478" s="40" t="n">
        <v>0.00096</v>
      </c>
      <c r="W478" s="41" t="e">
        <f aca="false">U478*G478</f>
        <v>#VALUE!</v>
      </c>
      <c r="X478" s="41" t="e">
        <f aca="false">EXP(-W478)</f>
        <v>#VALUE!</v>
      </c>
      <c r="Y478" s="41" t="e">
        <f aca="false">1-X478</f>
        <v>#VALUE!</v>
      </c>
      <c r="Z478" s="41" t="e">
        <f aca="false">1-(Y478/W478)</f>
        <v>#VALUE!</v>
      </c>
      <c r="AA478" s="41" t="e">
        <f aca="false">(R478*U478*V478)/Z478</f>
        <v>#VALUE!</v>
      </c>
      <c r="AB478" s="40" t="n">
        <v>0.01887</v>
      </c>
      <c r="AC478" s="42" t="s">
        <v>50</v>
      </c>
      <c r="AD478" s="43" t="b">
        <f aca="false">AND(NOT(ISBLANK(D478)),NOT(ISBLANK(F478)),NOT(ISBLANK(H478)),NOT(ISBLANK(I478)),NOT(ISBLANK(O478)),NOT(ISBLANK(Q478)),Q478&gt;=0,O478&gt;=0,H478&gt;=0,I478&gt;=0,G478&gt;0)</f>
        <v>0</v>
      </c>
      <c r="AE478" s="42" t="s">
        <v>51</v>
      </c>
      <c r="AF478" s="44" t="str">
        <f aca="false">IF($AD478=0,"Review",IF($H$3="US",(($H478-$I478-0.066667*($G478))/($G478*$M478)-($L478*$Q478))*$P478,(($H478-$I478-0.066667*($G478))/($G478*$M478)-($L478/8.696*$Q478))*$P478*37))</f>
        <v>Review</v>
      </c>
      <c r="AG478" s="45" t="str">
        <f aca="false">IF($AD478=0,"Review",IF($H$3="US",AA478/AB478*0.105*37,AA478/AB478))</f>
        <v>Review</v>
      </c>
      <c r="AH478" s="46" t="str">
        <f aca="false">IF($AD478=0,"",IF($H$3="US",AG478/60/60,AG478/24/60/60))</f>
        <v/>
      </c>
      <c r="AI478" s="47" t="str">
        <f aca="false">IF($AD478=0,"",IF($H$3="US",AA478/AB478*37/24/60/60,AA478/AB478/24/60/60))</f>
        <v/>
      </c>
      <c r="AJ478" s="48" t="str">
        <f aca="false">IF(AD478=0,"",IF(AF478=0,"",S478/R478))</f>
        <v/>
      </c>
      <c r="AK478" s="49" t="str">
        <f aca="false">IF(AD478=1,5%,"")</f>
        <v/>
      </c>
      <c r="AL478" s="49" t="str">
        <f aca="false">IF(AD478=1,(100*1.4)/(H478-I478)/100,"")</f>
        <v/>
      </c>
      <c r="AM478" s="49" t="str">
        <f aca="false">IF(AD478=1,IF(G478&gt;0,IF($H$3="US",0.1/AF478,(0.1*37)/AF478),0.1),"")</f>
        <v/>
      </c>
      <c r="AN478" s="49" t="str">
        <f aca="false">IF(AD478=1,SQRT(AK478*AK478+AL478*AL478+AM478*AM478),"")</f>
        <v/>
      </c>
      <c r="AO478" s="55"/>
    </row>
    <row r="479" customFormat="false" ht="19.35" hidden="false" customHeight="false" outlineLevel="0" collapsed="false">
      <c r="A479" s="26"/>
      <c r="B479" s="26"/>
      <c r="C479" s="27"/>
      <c r="D479" s="28"/>
      <c r="E479" s="27"/>
      <c r="F479" s="28"/>
      <c r="G479" s="29" t="str">
        <f aca="false">IF(OR(ISBLANK(C479),ISBLANK(D479),ISBLANK(E479),ISBLANK(F479)),"",(E479+F479)-(C479+D479))</f>
        <v/>
      </c>
      <c r="H479" s="30"/>
      <c r="I479" s="31"/>
      <c r="J479" s="32" t="n">
        <f aca="false">IF(N479="SST",0.314473,IF(N479="SLT",0.031243,IF(N479="LST",0.124228,IF(N479="LLT",0.010189,IF(N479="LST-OO",0.074671,IF(N479="LLT-OO",0.011965,IF(N479="LMT-OO",0.013497,IF(N479="HST",7.2954,IF(N479="HLT",0.60795)))))))))</f>
        <v>0</v>
      </c>
      <c r="K479" s="32" t="n">
        <f aca="false">IF(N479="SST",0.260619,IF(N479="SLT",0.02188,IF(N479="LST",0.040676,IF(N479="LLT",0.003372,IF(N479="LST-OO",0.037557,IF(N479="LLT-OO",0.002079,IF(N479="LMT-OO",0.012499,IF(N479="HST",0.004293,IF(N479="HLT",0.0003578)))))))))</f>
        <v>0</v>
      </c>
      <c r="L479" s="29" t="n">
        <f aca="false">IF(N479="SST",0.087,IF(N479="SLT",0.087,IF(N479="LST",0.12,IF(N479="LLT",0.12,IF(N479="LST-OO",0.12,IF(N479="LLT-OO",0.12,IF(N479="LMT-OO",0.12,IF(N479="HST",0.07,IF(N479="HLT",0.07)))))))))</f>
        <v>0</v>
      </c>
      <c r="M479" s="33" t="str">
        <f aca="false">IF(ISBLANK(N479),"",IF(N479="HST",J479+K479*((I479+H479)/2),IF(N479="HLT",J479+K479*((I479+H479)/2),J479+K479*LN((I479+H479)/2))))</f>
        <v/>
      </c>
      <c r="N479" s="31"/>
      <c r="O479" s="31"/>
      <c r="P479" s="34" t="n">
        <f aca="false">IF($H$3="US",IF(LEFT(N479,1)="S",IF(O479&lt;=4000,1,IF(O479&gt;4000,0.79+(6*O479/100000))),IF(LEFT(N479,1)="L",IF(O479&lt;=200,1,IF(O479&gt;200,1.005+(4.5526*O479/100000))),IF(LEFT(N479,1)="H",1))),IF($H$3="SI",IF(LEFT(N479,1)="S",IF(O479&lt;=1219.51,1,IF(O479&gt;1219.51,0.79+(6*(O479*3.28)/100000))),IF(LEFT(N479,1)="L",IF(O479&lt;=60.98,1,IF(O479&gt;60.98,1.005+(4.5526*(O479*3.28)/100000))),IF(LEFT(N479,1)="H",1)))))</f>
        <v>0</v>
      </c>
      <c r="Q479" s="35"/>
      <c r="R479" s="36" t="str">
        <f aca="false">IF(AF479&lt;0,0,IF($AD479=0,"Review",IF($H$3="US",(($H479-$I479-0.066667*($G479))/($G479*$M479)-($L479*$Q479))*$P479,(($H479-$I479-0.066667*($G479))/($G479*$M479)-($L479/8.696*$Q479))*$P479*37)))</f>
        <v>Review</v>
      </c>
      <c r="S479" s="37" t="str">
        <f aca="false">IF(R479="Review","",IF(R479=0,"",(SQRT(SUMSQ((5),(100*1.4/(H479-I479)),(100*IF($E$3="US",0.1,0.1*37)/R479)))/100)*R479))</f>
        <v/>
      </c>
      <c r="T479" s="38" t="str">
        <f aca="false">IF(R479="Review","",IF(R479=0,"",S479/R479))</f>
        <v/>
      </c>
      <c r="U479" s="39" t="n">
        <v>0.1814</v>
      </c>
      <c r="V479" s="40" t="n">
        <v>0.00096</v>
      </c>
      <c r="W479" s="41" t="e">
        <f aca="false">U479*G479</f>
        <v>#VALUE!</v>
      </c>
      <c r="X479" s="41" t="e">
        <f aca="false">EXP(-W479)</f>
        <v>#VALUE!</v>
      </c>
      <c r="Y479" s="41" t="e">
        <f aca="false">1-X479</f>
        <v>#VALUE!</v>
      </c>
      <c r="Z479" s="41" t="e">
        <f aca="false">1-(Y479/W479)</f>
        <v>#VALUE!</v>
      </c>
      <c r="AA479" s="41" t="e">
        <f aca="false">(R479*U479*V479)/Z479</f>
        <v>#VALUE!</v>
      </c>
      <c r="AB479" s="40" t="n">
        <v>0.01887</v>
      </c>
      <c r="AC479" s="42" t="s">
        <v>50</v>
      </c>
      <c r="AD479" s="43" t="b">
        <f aca="false">AND(NOT(ISBLANK(D479)),NOT(ISBLANK(F479)),NOT(ISBLANK(H479)),NOT(ISBLANK(I479)),NOT(ISBLANK(O479)),NOT(ISBLANK(Q479)),Q479&gt;=0,O479&gt;=0,H479&gt;=0,I479&gt;=0,G479&gt;0)</f>
        <v>0</v>
      </c>
      <c r="AE479" s="42" t="s">
        <v>51</v>
      </c>
      <c r="AF479" s="44" t="str">
        <f aca="false">IF($AD479=0,"Review",IF($H$3="US",(($H479-$I479-0.066667*($G479))/($G479*$M479)-($L479*$Q479))*$P479,(($H479-$I479-0.066667*($G479))/($G479*$M479)-($L479/8.696*$Q479))*$P479*37))</f>
        <v>Review</v>
      </c>
      <c r="AG479" s="45" t="str">
        <f aca="false">IF($AD479=0,"Review",IF($H$3="US",AA479/AB479*0.105*37,AA479/AB479))</f>
        <v>Review</v>
      </c>
      <c r="AH479" s="46" t="str">
        <f aca="false">IF($AD479=0,"",IF($H$3="US",AG479/60/60,AG479/24/60/60))</f>
        <v/>
      </c>
      <c r="AI479" s="47" t="str">
        <f aca="false">IF($AD479=0,"",IF($H$3="US",AA479/AB479*37/24/60/60,AA479/AB479/24/60/60))</f>
        <v/>
      </c>
      <c r="AJ479" s="48" t="str">
        <f aca="false">IF(AD479=0,"",IF(AF479=0,"",S479/R479))</f>
        <v/>
      </c>
      <c r="AK479" s="49" t="str">
        <f aca="false">IF(AD479=1,5%,"")</f>
        <v/>
      </c>
      <c r="AL479" s="49" t="str">
        <f aca="false">IF(AD479=1,(100*1.4)/(H479-I479)/100,"")</f>
        <v/>
      </c>
      <c r="AM479" s="49" t="str">
        <f aca="false">IF(AD479=1,IF(G479&gt;0,IF($H$3="US",0.1/AF479,(0.1*37)/AF479),0.1),"")</f>
        <v/>
      </c>
      <c r="AN479" s="49" t="str">
        <f aca="false">IF(AD479=1,SQRT(AK479*AK479+AL479*AL479+AM479*AM479),"")</f>
        <v/>
      </c>
      <c r="AO479" s="55"/>
    </row>
    <row r="480" customFormat="false" ht="19.35" hidden="false" customHeight="false" outlineLevel="0" collapsed="false">
      <c r="A480" s="26"/>
      <c r="B480" s="26"/>
      <c r="C480" s="27"/>
      <c r="D480" s="28"/>
      <c r="E480" s="27"/>
      <c r="F480" s="28"/>
      <c r="G480" s="29" t="str">
        <f aca="false">IF(OR(ISBLANK(C480),ISBLANK(D480),ISBLANK(E480),ISBLANK(F480)),"",(E480+F480)-(C480+D480))</f>
        <v/>
      </c>
      <c r="H480" s="30"/>
      <c r="I480" s="31"/>
      <c r="J480" s="32" t="n">
        <f aca="false">IF(N480="SST",0.314473,IF(N480="SLT",0.031243,IF(N480="LST",0.124228,IF(N480="LLT",0.010189,IF(N480="LST-OO",0.074671,IF(N480="LLT-OO",0.011965,IF(N480="LMT-OO",0.013497,IF(N480="HST",7.2954,IF(N480="HLT",0.60795)))))))))</f>
        <v>0</v>
      </c>
      <c r="K480" s="32" t="n">
        <f aca="false">IF(N480="SST",0.260619,IF(N480="SLT",0.02188,IF(N480="LST",0.040676,IF(N480="LLT",0.003372,IF(N480="LST-OO",0.037557,IF(N480="LLT-OO",0.002079,IF(N480="LMT-OO",0.012499,IF(N480="HST",0.004293,IF(N480="HLT",0.0003578)))))))))</f>
        <v>0</v>
      </c>
      <c r="L480" s="29" t="n">
        <f aca="false">IF(N480="SST",0.087,IF(N480="SLT",0.087,IF(N480="LST",0.12,IF(N480="LLT",0.12,IF(N480="LST-OO",0.12,IF(N480="LLT-OO",0.12,IF(N480="LMT-OO",0.12,IF(N480="HST",0.07,IF(N480="HLT",0.07)))))))))</f>
        <v>0</v>
      </c>
      <c r="M480" s="33" t="str">
        <f aca="false">IF(ISBLANK(N480),"",IF(N480="HST",J480+K480*((I480+H480)/2),IF(N480="HLT",J480+K480*((I480+H480)/2),J480+K480*LN((I480+H480)/2))))</f>
        <v/>
      </c>
      <c r="N480" s="31"/>
      <c r="O480" s="31"/>
      <c r="P480" s="34" t="n">
        <f aca="false">IF($H$3="US",IF(LEFT(N480,1)="S",IF(O480&lt;=4000,1,IF(O480&gt;4000,0.79+(6*O480/100000))),IF(LEFT(N480,1)="L",IF(O480&lt;=200,1,IF(O480&gt;200,1.005+(4.5526*O480/100000))),IF(LEFT(N480,1)="H",1))),IF($H$3="SI",IF(LEFT(N480,1)="S",IF(O480&lt;=1219.51,1,IF(O480&gt;1219.51,0.79+(6*(O480*3.28)/100000))),IF(LEFT(N480,1)="L",IF(O480&lt;=60.98,1,IF(O480&gt;60.98,1.005+(4.5526*(O480*3.28)/100000))),IF(LEFT(N480,1)="H",1)))))</f>
        <v>0</v>
      </c>
      <c r="Q480" s="35"/>
      <c r="R480" s="36" t="str">
        <f aca="false">IF(AF480&lt;0,0,IF($AD480=0,"Review",IF($H$3="US",(($H480-$I480-0.066667*($G480))/($G480*$M480)-($L480*$Q480))*$P480,(($H480-$I480-0.066667*($G480))/($G480*$M480)-($L480/8.696*$Q480))*$P480*37)))</f>
        <v>Review</v>
      </c>
      <c r="S480" s="37" t="str">
        <f aca="false">IF(R480="Review","",IF(R480=0,"",(SQRT(SUMSQ((5),(100*1.4/(H480-I480)),(100*IF($E$3="US",0.1,0.1*37)/R480)))/100)*R480))</f>
        <v/>
      </c>
      <c r="T480" s="38" t="str">
        <f aca="false">IF(R480="Review","",IF(R480=0,"",S480/R480))</f>
        <v/>
      </c>
      <c r="U480" s="39" t="n">
        <v>0.1814</v>
      </c>
      <c r="V480" s="40" t="n">
        <v>0.00096</v>
      </c>
      <c r="W480" s="41" t="e">
        <f aca="false">U480*G480</f>
        <v>#VALUE!</v>
      </c>
      <c r="X480" s="41" t="e">
        <f aca="false">EXP(-W480)</f>
        <v>#VALUE!</v>
      </c>
      <c r="Y480" s="41" t="e">
        <f aca="false">1-X480</f>
        <v>#VALUE!</v>
      </c>
      <c r="Z480" s="41" t="e">
        <f aca="false">1-(Y480/W480)</f>
        <v>#VALUE!</v>
      </c>
      <c r="AA480" s="41" t="e">
        <f aca="false">(R480*U480*V480)/Z480</f>
        <v>#VALUE!</v>
      </c>
      <c r="AB480" s="40" t="n">
        <v>0.01887</v>
      </c>
      <c r="AC480" s="42" t="s">
        <v>50</v>
      </c>
      <c r="AD480" s="43" t="b">
        <f aca="false">AND(NOT(ISBLANK(D480)),NOT(ISBLANK(F480)),NOT(ISBLANK(H480)),NOT(ISBLANK(I480)),NOT(ISBLANK(O480)),NOT(ISBLANK(Q480)),Q480&gt;=0,O480&gt;=0,H480&gt;=0,I480&gt;=0,G480&gt;0)</f>
        <v>0</v>
      </c>
      <c r="AE480" s="42" t="s">
        <v>51</v>
      </c>
      <c r="AF480" s="44" t="str">
        <f aca="false">IF($AD480=0,"Review",IF($H$3="US",(($H480-$I480-0.066667*($G480))/($G480*$M480)-($L480*$Q480))*$P480,(($H480-$I480-0.066667*($G480))/($G480*$M480)-($L480/8.696*$Q480))*$P480*37))</f>
        <v>Review</v>
      </c>
      <c r="AG480" s="45" t="str">
        <f aca="false">IF($AD480=0,"Review",IF($H$3="US",AA480/AB480*0.105*37,AA480/AB480))</f>
        <v>Review</v>
      </c>
      <c r="AH480" s="46" t="str">
        <f aca="false">IF($AD480=0,"",IF($H$3="US",AG480/60/60,AG480/24/60/60))</f>
        <v/>
      </c>
      <c r="AI480" s="47" t="str">
        <f aca="false">IF($AD480=0,"",IF($H$3="US",AA480/AB480*37/24/60/60,AA480/AB480/24/60/60))</f>
        <v/>
      </c>
      <c r="AJ480" s="48" t="str">
        <f aca="false">IF(AD480=0,"",IF(AF480=0,"",S480/R480))</f>
        <v/>
      </c>
      <c r="AK480" s="49" t="str">
        <f aca="false">IF(AD480=1,5%,"")</f>
        <v/>
      </c>
      <c r="AL480" s="49" t="str">
        <f aca="false">IF(AD480=1,(100*1.4)/(H480-I480)/100,"")</f>
        <v/>
      </c>
      <c r="AM480" s="49" t="str">
        <f aca="false">IF(AD480=1,IF(G480&gt;0,IF($H$3="US",0.1/AF480,(0.1*37)/AF480),0.1),"")</f>
        <v/>
      </c>
      <c r="AN480" s="49" t="str">
        <f aca="false">IF(AD480=1,SQRT(AK480*AK480+AL480*AL480+AM480*AM480),"")</f>
        <v/>
      </c>
      <c r="AO480" s="55"/>
    </row>
    <row r="481" customFormat="false" ht="19.35" hidden="false" customHeight="false" outlineLevel="0" collapsed="false">
      <c r="A481" s="26"/>
      <c r="B481" s="26"/>
      <c r="C481" s="27"/>
      <c r="D481" s="28"/>
      <c r="E481" s="27"/>
      <c r="F481" s="28"/>
      <c r="G481" s="29" t="str">
        <f aca="false">IF(OR(ISBLANK(C481),ISBLANK(D481),ISBLANK(E481),ISBLANK(F481)),"",(E481+F481)-(C481+D481))</f>
        <v/>
      </c>
      <c r="H481" s="30"/>
      <c r="I481" s="31"/>
      <c r="J481" s="32" t="n">
        <f aca="false">IF(N481="SST",0.314473,IF(N481="SLT",0.031243,IF(N481="LST",0.124228,IF(N481="LLT",0.010189,IF(N481="LST-OO",0.074671,IF(N481="LLT-OO",0.011965,IF(N481="LMT-OO",0.013497,IF(N481="HST",7.2954,IF(N481="HLT",0.60795)))))))))</f>
        <v>0</v>
      </c>
      <c r="K481" s="32" t="n">
        <f aca="false">IF(N481="SST",0.260619,IF(N481="SLT",0.02188,IF(N481="LST",0.040676,IF(N481="LLT",0.003372,IF(N481="LST-OO",0.037557,IF(N481="LLT-OO",0.002079,IF(N481="LMT-OO",0.012499,IF(N481="HST",0.004293,IF(N481="HLT",0.0003578)))))))))</f>
        <v>0</v>
      </c>
      <c r="L481" s="29" t="n">
        <f aca="false">IF(N481="SST",0.087,IF(N481="SLT",0.087,IF(N481="LST",0.12,IF(N481="LLT",0.12,IF(N481="LST-OO",0.12,IF(N481="LLT-OO",0.12,IF(N481="LMT-OO",0.12,IF(N481="HST",0.07,IF(N481="HLT",0.07)))))))))</f>
        <v>0</v>
      </c>
      <c r="M481" s="33" t="str">
        <f aca="false">IF(ISBLANK(N481),"",IF(N481="HST",J481+K481*((I481+H481)/2),IF(N481="HLT",J481+K481*((I481+H481)/2),J481+K481*LN((I481+H481)/2))))</f>
        <v/>
      </c>
      <c r="N481" s="31"/>
      <c r="O481" s="31"/>
      <c r="P481" s="34" t="n">
        <f aca="false">IF($H$3="US",IF(LEFT(N481,1)="S",IF(O481&lt;=4000,1,IF(O481&gt;4000,0.79+(6*O481/100000))),IF(LEFT(N481,1)="L",IF(O481&lt;=200,1,IF(O481&gt;200,1.005+(4.5526*O481/100000))),IF(LEFT(N481,1)="H",1))),IF($H$3="SI",IF(LEFT(N481,1)="S",IF(O481&lt;=1219.51,1,IF(O481&gt;1219.51,0.79+(6*(O481*3.28)/100000))),IF(LEFT(N481,1)="L",IF(O481&lt;=60.98,1,IF(O481&gt;60.98,1.005+(4.5526*(O481*3.28)/100000))),IF(LEFT(N481,1)="H",1)))))</f>
        <v>0</v>
      </c>
      <c r="Q481" s="35"/>
      <c r="R481" s="36" t="str">
        <f aca="false">IF(AF481&lt;0,0,IF($AD481=0,"Review",IF($H$3="US",(($H481-$I481-0.066667*($G481))/($G481*$M481)-($L481*$Q481))*$P481,(($H481-$I481-0.066667*($G481))/($G481*$M481)-($L481/8.696*$Q481))*$P481*37)))</f>
        <v>Review</v>
      </c>
      <c r="S481" s="37" t="str">
        <f aca="false">IF(R481="Review","",IF(R481=0,"",(SQRT(SUMSQ((5),(100*1.4/(H481-I481)),(100*IF($E$3="US",0.1,0.1*37)/R481)))/100)*R481))</f>
        <v/>
      </c>
      <c r="T481" s="38" t="str">
        <f aca="false">IF(R481="Review","",IF(R481=0,"",S481/R481))</f>
        <v/>
      </c>
      <c r="U481" s="39" t="n">
        <v>0.1814</v>
      </c>
      <c r="V481" s="40" t="n">
        <v>0.00096</v>
      </c>
      <c r="W481" s="41" t="e">
        <f aca="false">U481*G481</f>
        <v>#VALUE!</v>
      </c>
      <c r="X481" s="41" t="e">
        <f aca="false">EXP(-W481)</f>
        <v>#VALUE!</v>
      </c>
      <c r="Y481" s="41" t="e">
        <f aca="false">1-X481</f>
        <v>#VALUE!</v>
      </c>
      <c r="Z481" s="41" t="e">
        <f aca="false">1-(Y481/W481)</f>
        <v>#VALUE!</v>
      </c>
      <c r="AA481" s="41" t="e">
        <f aca="false">(R481*U481*V481)/Z481</f>
        <v>#VALUE!</v>
      </c>
      <c r="AB481" s="40" t="n">
        <v>0.01887</v>
      </c>
      <c r="AC481" s="42" t="s">
        <v>50</v>
      </c>
      <c r="AD481" s="43" t="b">
        <f aca="false">AND(NOT(ISBLANK(D481)),NOT(ISBLANK(F481)),NOT(ISBLANK(H481)),NOT(ISBLANK(I481)),NOT(ISBLANK(O481)),NOT(ISBLANK(Q481)),Q481&gt;=0,O481&gt;=0,H481&gt;=0,I481&gt;=0,G481&gt;0)</f>
        <v>0</v>
      </c>
      <c r="AE481" s="42" t="s">
        <v>51</v>
      </c>
      <c r="AF481" s="44" t="str">
        <f aca="false">IF($AD481=0,"Review",IF($H$3="US",(($H481-$I481-0.066667*($G481))/($G481*$M481)-($L481*$Q481))*$P481,(($H481-$I481-0.066667*($G481))/($G481*$M481)-($L481/8.696*$Q481))*$P481*37))</f>
        <v>Review</v>
      </c>
      <c r="AG481" s="45" t="str">
        <f aca="false">IF($AD481=0,"Review",IF($H$3="US",AA481/AB481*0.105*37,AA481/AB481))</f>
        <v>Review</v>
      </c>
      <c r="AH481" s="46" t="str">
        <f aca="false">IF($AD481=0,"",IF($H$3="US",AG481/60/60,AG481/24/60/60))</f>
        <v/>
      </c>
      <c r="AI481" s="47" t="str">
        <f aca="false">IF($AD481=0,"",IF($H$3="US",AA481/AB481*37/24/60/60,AA481/AB481/24/60/60))</f>
        <v/>
      </c>
      <c r="AJ481" s="48" t="str">
        <f aca="false">IF(AD481=0,"",IF(AF481=0,"",S481/R481))</f>
        <v/>
      </c>
      <c r="AK481" s="49" t="str">
        <f aca="false">IF(AD481=1,5%,"")</f>
        <v/>
      </c>
      <c r="AL481" s="49" t="str">
        <f aca="false">IF(AD481=1,(100*1.4)/(H481-I481)/100,"")</f>
        <v/>
      </c>
      <c r="AM481" s="49" t="str">
        <f aca="false">IF(AD481=1,IF(G481&gt;0,IF($H$3="US",0.1/AF481,(0.1*37)/AF481),0.1),"")</f>
        <v/>
      </c>
      <c r="AN481" s="49" t="str">
        <f aca="false">IF(AD481=1,SQRT(AK481*AK481+AL481*AL481+AM481*AM481),"")</f>
        <v/>
      </c>
      <c r="AO481" s="55"/>
    </row>
    <row r="482" customFormat="false" ht="19.35" hidden="false" customHeight="false" outlineLevel="0" collapsed="false">
      <c r="A482" s="26"/>
      <c r="B482" s="26"/>
      <c r="C482" s="27"/>
      <c r="D482" s="28"/>
      <c r="E482" s="27"/>
      <c r="F482" s="28"/>
      <c r="G482" s="29" t="str">
        <f aca="false">IF(OR(ISBLANK(C482),ISBLANK(D482),ISBLANK(E482),ISBLANK(F482)),"",(E482+F482)-(C482+D482))</f>
        <v/>
      </c>
      <c r="H482" s="30"/>
      <c r="I482" s="31"/>
      <c r="J482" s="32" t="n">
        <f aca="false">IF(N482="SST",0.314473,IF(N482="SLT",0.031243,IF(N482="LST",0.124228,IF(N482="LLT",0.010189,IF(N482="LST-OO",0.074671,IF(N482="LLT-OO",0.011965,IF(N482="LMT-OO",0.013497,IF(N482="HST",7.2954,IF(N482="HLT",0.60795)))))))))</f>
        <v>0</v>
      </c>
      <c r="K482" s="32" t="n">
        <f aca="false">IF(N482="SST",0.260619,IF(N482="SLT",0.02188,IF(N482="LST",0.040676,IF(N482="LLT",0.003372,IF(N482="LST-OO",0.037557,IF(N482="LLT-OO",0.002079,IF(N482="LMT-OO",0.012499,IF(N482="HST",0.004293,IF(N482="HLT",0.0003578)))))))))</f>
        <v>0</v>
      </c>
      <c r="L482" s="29" t="n">
        <f aca="false">IF(N482="SST",0.087,IF(N482="SLT",0.087,IF(N482="LST",0.12,IF(N482="LLT",0.12,IF(N482="LST-OO",0.12,IF(N482="LLT-OO",0.12,IF(N482="LMT-OO",0.12,IF(N482="HST",0.07,IF(N482="HLT",0.07)))))))))</f>
        <v>0</v>
      </c>
      <c r="M482" s="33" t="str">
        <f aca="false">IF(ISBLANK(N482),"",IF(N482="HST",J482+K482*((I482+H482)/2),IF(N482="HLT",J482+K482*((I482+H482)/2),J482+K482*LN((I482+H482)/2))))</f>
        <v/>
      </c>
      <c r="N482" s="31"/>
      <c r="O482" s="31"/>
      <c r="P482" s="34" t="n">
        <f aca="false">IF($H$3="US",IF(LEFT(N482,1)="S",IF(O482&lt;=4000,1,IF(O482&gt;4000,0.79+(6*O482/100000))),IF(LEFT(N482,1)="L",IF(O482&lt;=200,1,IF(O482&gt;200,1.005+(4.5526*O482/100000))),IF(LEFT(N482,1)="H",1))),IF($H$3="SI",IF(LEFT(N482,1)="S",IF(O482&lt;=1219.51,1,IF(O482&gt;1219.51,0.79+(6*(O482*3.28)/100000))),IF(LEFT(N482,1)="L",IF(O482&lt;=60.98,1,IF(O482&gt;60.98,1.005+(4.5526*(O482*3.28)/100000))),IF(LEFT(N482,1)="H",1)))))</f>
        <v>0</v>
      </c>
      <c r="Q482" s="35"/>
      <c r="R482" s="36" t="str">
        <f aca="false">IF(AF482&lt;0,0,IF($AD482=0,"Review",IF($H$3="US",(($H482-$I482-0.066667*($G482))/($G482*$M482)-($L482*$Q482))*$P482,(($H482-$I482-0.066667*($G482))/($G482*$M482)-($L482/8.696*$Q482))*$P482*37)))</f>
        <v>Review</v>
      </c>
      <c r="S482" s="37" t="str">
        <f aca="false">IF(R482="Review","",IF(R482=0,"",(SQRT(SUMSQ((5),(100*1.4/(H482-I482)),(100*IF($E$3="US",0.1,0.1*37)/R482)))/100)*R482))</f>
        <v/>
      </c>
      <c r="T482" s="38" t="str">
        <f aca="false">IF(R482="Review","",IF(R482=0,"",S482/R482))</f>
        <v/>
      </c>
      <c r="U482" s="39" t="n">
        <v>0.1814</v>
      </c>
      <c r="V482" s="40" t="n">
        <v>0.00096</v>
      </c>
      <c r="W482" s="41" t="e">
        <f aca="false">U482*G482</f>
        <v>#VALUE!</v>
      </c>
      <c r="X482" s="41" t="e">
        <f aca="false">EXP(-W482)</f>
        <v>#VALUE!</v>
      </c>
      <c r="Y482" s="41" t="e">
        <f aca="false">1-X482</f>
        <v>#VALUE!</v>
      </c>
      <c r="Z482" s="41" t="e">
        <f aca="false">1-(Y482/W482)</f>
        <v>#VALUE!</v>
      </c>
      <c r="AA482" s="41" t="e">
        <f aca="false">(R482*U482*V482)/Z482</f>
        <v>#VALUE!</v>
      </c>
      <c r="AB482" s="40" t="n">
        <v>0.01887</v>
      </c>
      <c r="AC482" s="42" t="s">
        <v>50</v>
      </c>
      <c r="AD482" s="43" t="b">
        <f aca="false">AND(NOT(ISBLANK(D482)),NOT(ISBLANK(F482)),NOT(ISBLANK(H482)),NOT(ISBLANK(I482)),NOT(ISBLANK(O482)),NOT(ISBLANK(Q482)),Q482&gt;=0,O482&gt;=0,H482&gt;=0,I482&gt;=0,G482&gt;0)</f>
        <v>0</v>
      </c>
      <c r="AE482" s="42" t="s">
        <v>51</v>
      </c>
      <c r="AF482" s="44" t="str">
        <f aca="false">IF($AD482=0,"Review",IF($H$3="US",(($H482-$I482-0.066667*($G482))/($G482*$M482)-($L482*$Q482))*$P482,(($H482-$I482-0.066667*($G482))/($G482*$M482)-($L482/8.696*$Q482))*$P482*37))</f>
        <v>Review</v>
      </c>
      <c r="AG482" s="45" t="str">
        <f aca="false">IF($AD482=0,"Review",IF($H$3="US",AA482/AB482*0.105*37,AA482/AB482))</f>
        <v>Review</v>
      </c>
      <c r="AH482" s="46" t="str">
        <f aca="false">IF($AD482=0,"",IF($H$3="US",AG482/60/60,AG482/24/60/60))</f>
        <v/>
      </c>
      <c r="AI482" s="47" t="str">
        <f aca="false">IF($AD482=0,"",IF($H$3="US",AA482/AB482*37/24/60/60,AA482/AB482/24/60/60))</f>
        <v/>
      </c>
      <c r="AJ482" s="48" t="str">
        <f aca="false">IF(AD482=0,"",IF(AF482=0,"",S482/R482))</f>
        <v/>
      </c>
      <c r="AK482" s="49" t="str">
        <f aca="false">IF(AD482=1,5%,"")</f>
        <v/>
      </c>
      <c r="AL482" s="49" t="str">
        <f aca="false">IF(AD482=1,(100*1.4)/(H482-I482)/100,"")</f>
        <v/>
      </c>
      <c r="AM482" s="49" t="str">
        <f aca="false">IF(AD482=1,IF(G482&gt;0,IF($H$3="US",0.1/AF482,(0.1*37)/AF482),0.1),"")</f>
        <v/>
      </c>
      <c r="AN482" s="49" t="str">
        <f aca="false">IF(AD482=1,SQRT(AK482*AK482+AL482*AL482+AM482*AM482),"")</f>
        <v/>
      </c>
      <c r="AO482" s="55"/>
    </row>
    <row r="483" customFormat="false" ht="19.35" hidden="false" customHeight="false" outlineLevel="0" collapsed="false">
      <c r="A483" s="26"/>
      <c r="B483" s="26"/>
      <c r="C483" s="27"/>
      <c r="D483" s="28"/>
      <c r="E483" s="27"/>
      <c r="F483" s="28"/>
      <c r="G483" s="29" t="str">
        <f aca="false">IF(OR(ISBLANK(C483),ISBLANK(D483),ISBLANK(E483),ISBLANK(F483)),"",(E483+F483)-(C483+D483))</f>
        <v/>
      </c>
      <c r="H483" s="30"/>
      <c r="I483" s="31"/>
      <c r="J483" s="32" t="n">
        <f aca="false">IF(N483="SST",0.314473,IF(N483="SLT",0.031243,IF(N483="LST",0.124228,IF(N483="LLT",0.010189,IF(N483="LST-OO",0.074671,IF(N483="LLT-OO",0.011965,IF(N483="LMT-OO",0.013497,IF(N483="HST",7.2954,IF(N483="HLT",0.60795)))))))))</f>
        <v>0</v>
      </c>
      <c r="K483" s="32" t="n">
        <f aca="false">IF(N483="SST",0.260619,IF(N483="SLT",0.02188,IF(N483="LST",0.040676,IF(N483="LLT",0.003372,IF(N483="LST-OO",0.037557,IF(N483="LLT-OO",0.002079,IF(N483="LMT-OO",0.012499,IF(N483="HST",0.004293,IF(N483="HLT",0.0003578)))))))))</f>
        <v>0</v>
      </c>
      <c r="L483" s="29" t="n">
        <f aca="false">IF(N483="SST",0.087,IF(N483="SLT",0.087,IF(N483="LST",0.12,IF(N483="LLT",0.12,IF(N483="LST-OO",0.12,IF(N483="LLT-OO",0.12,IF(N483="LMT-OO",0.12,IF(N483="HST",0.07,IF(N483="HLT",0.07)))))))))</f>
        <v>0</v>
      </c>
      <c r="M483" s="33" t="str">
        <f aca="false">IF(ISBLANK(N483),"",IF(N483="HST",J483+K483*((I483+H483)/2),IF(N483="HLT",J483+K483*((I483+H483)/2),J483+K483*LN((I483+H483)/2))))</f>
        <v/>
      </c>
      <c r="N483" s="31"/>
      <c r="O483" s="31"/>
      <c r="P483" s="34" t="n">
        <f aca="false">IF($H$3="US",IF(LEFT(N483,1)="S",IF(O483&lt;=4000,1,IF(O483&gt;4000,0.79+(6*O483/100000))),IF(LEFT(N483,1)="L",IF(O483&lt;=200,1,IF(O483&gt;200,1.005+(4.5526*O483/100000))),IF(LEFT(N483,1)="H",1))),IF($H$3="SI",IF(LEFT(N483,1)="S",IF(O483&lt;=1219.51,1,IF(O483&gt;1219.51,0.79+(6*(O483*3.28)/100000))),IF(LEFT(N483,1)="L",IF(O483&lt;=60.98,1,IF(O483&gt;60.98,1.005+(4.5526*(O483*3.28)/100000))),IF(LEFT(N483,1)="H",1)))))</f>
        <v>0</v>
      </c>
      <c r="Q483" s="35"/>
      <c r="R483" s="36" t="str">
        <f aca="false">IF(AF483&lt;0,0,IF($AD483=0,"Review",IF($H$3="US",(($H483-$I483-0.066667*($G483))/($G483*$M483)-($L483*$Q483))*$P483,(($H483-$I483-0.066667*($G483))/($G483*$M483)-($L483/8.696*$Q483))*$P483*37)))</f>
        <v>Review</v>
      </c>
      <c r="S483" s="37" t="str">
        <f aca="false">IF(R483="Review","",IF(R483=0,"",(SQRT(SUMSQ((5),(100*1.4/(H483-I483)),(100*IF($E$3="US",0.1,0.1*37)/R483)))/100)*R483))</f>
        <v/>
      </c>
      <c r="T483" s="38" t="str">
        <f aca="false">IF(R483="Review","",IF(R483=0,"",S483/R483))</f>
        <v/>
      </c>
      <c r="U483" s="39" t="n">
        <v>0.1814</v>
      </c>
      <c r="V483" s="40" t="n">
        <v>0.00096</v>
      </c>
      <c r="W483" s="41" t="e">
        <f aca="false">U483*G483</f>
        <v>#VALUE!</v>
      </c>
      <c r="X483" s="41" t="e">
        <f aca="false">EXP(-W483)</f>
        <v>#VALUE!</v>
      </c>
      <c r="Y483" s="41" t="e">
        <f aca="false">1-X483</f>
        <v>#VALUE!</v>
      </c>
      <c r="Z483" s="41" t="e">
        <f aca="false">1-(Y483/W483)</f>
        <v>#VALUE!</v>
      </c>
      <c r="AA483" s="41" t="e">
        <f aca="false">(R483*U483*V483)/Z483</f>
        <v>#VALUE!</v>
      </c>
      <c r="AB483" s="40" t="n">
        <v>0.01887</v>
      </c>
      <c r="AC483" s="42" t="s">
        <v>50</v>
      </c>
      <c r="AD483" s="43" t="b">
        <f aca="false">AND(NOT(ISBLANK(D483)),NOT(ISBLANK(F483)),NOT(ISBLANK(H483)),NOT(ISBLANK(I483)),NOT(ISBLANK(O483)),NOT(ISBLANK(Q483)),Q483&gt;=0,O483&gt;=0,H483&gt;=0,I483&gt;=0,G483&gt;0)</f>
        <v>0</v>
      </c>
      <c r="AE483" s="42" t="s">
        <v>51</v>
      </c>
      <c r="AF483" s="44" t="str">
        <f aca="false">IF($AD483=0,"Review",IF($H$3="US",(($H483-$I483-0.066667*($G483))/($G483*$M483)-($L483*$Q483))*$P483,(($H483-$I483-0.066667*($G483))/($G483*$M483)-($L483/8.696*$Q483))*$P483*37))</f>
        <v>Review</v>
      </c>
      <c r="AG483" s="45" t="str">
        <f aca="false">IF($AD483=0,"Review",IF($H$3="US",AA483/AB483*0.105*37,AA483/AB483))</f>
        <v>Review</v>
      </c>
      <c r="AH483" s="46" t="str">
        <f aca="false">IF($AD483=0,"",IF($H$3="US",AG483/60/60,AG483/24/60/60))</f>
        <v/>
      </c>
      <c r="AI483" s="47" t="str">
        <f aca="false">IF($AD483=0,"",IF($H$3="US",AA483/AB483*37/24/60/60,AA483/AB483/24/60/60))</f>
        <v/>
      </c>
      <c r="AJ483" s="48" t="str">
        <f aca="false">IF(AD483=0,"",IF(AF483=0,"",S483/R483))</f>
        <v/>
      </c>
      <c r="AK483" s="49" t="str">
        <f aca="false">IF(AD483=1,5%,"")</f>
        <v/>
      </c>
      <c r="AL483" s="49" t="str">
        <f aca="false">IF(AD483=1,(100*1.4)/(H483-I483)/100,"")</f>
        <v/>
      </c>
      <c r="AM483" s="49" t="str">
        <f aca="false">IF(AD483=1,IF(G483&gt;0,IF($H$3="US",0.1/AF483,(0.1*37)/AF483),0.1),"")</f>
        <v/>
      </c>
      <c r="AN483" s="49" t="str">
        <f aca="false">IF(AD483=1,SQRT(AK483*AK483+AL483*AL483+AM483*AM483),"")</f>
        <v/>
      </c>
      <c r="AO483" s="55"/>
    </row>
    <row r="484" customFormat="false" ht="19.35" hidden="false" customHeight="false" outlineLevel="0" collapsed="false">
      <c r="A484" s="26"/>
      <c r="B484" s="26"/>
      <c r="C484" s="27"/>
      <c r="D484" s="28"/>
      <c r="E484" s="27"/>
      <c r="F484" s="28"/>
      <c r="G484" s="29" t="str">
        <f aca="false">IF(OR(ISBLANK(C484),ISBLANK(D484),ISBLANK(E484),ISBLANK(F484)),"",(E484+F484)-(C484+D484))</f>
        <v/>
      </c>
      <c r="H484" s="30"/>
      <c r="I484" s="31"/>
      <c r="J484" s="32" t="n">
        <f aca="false">IF(N484="SST",0.314473,IF(N484="SLT",0.031243,IF(N484="LST",0.124228,IF(N484="LLT",0.010189,IF(N484="LST-OO",0.074671,IF(N484="LLT-OO",0.011965,IF(N484="LMT-OO",0.013497,IF(N484="HST",7.2954,IF(N484="HLT",0.60795)))))))))</f>
        <v>0</v>
      </c>
      <c r="K484" s="32" t="n">
        <f aca="false">IF(N484="SST",0.260619,IF(N484="SLT",0.02188,IF(N484="LST",0.040676,IF(N484="LLT",0.003372,IF(N484="LST-OO",0.037557,IF(N484="LLT-OO",0.002079,IF(N484="LMT-OO",0.012499,IF(N484="HST",0.004293,IF(N484="HLT",0.0003578)))))))))</f>
        <v>0</v>
      </c>
      <c r="L484" s="29" t="n">
        <f aca="false">IF(N484="SST",0.087,IF(N484="SLT",0.087,IF(N484="LST",0.12,IF(N484="LLT",0.12,IF(N484="LST-OO",0.12,IF(N484="LLT-OO",0.12,IF(N484="LMT-OO",0.12,IF(N484="HST",0.07,IF(N484="HLT",0.07)))))))))</f>
        <v>0</v>
      </c>
      <c r="M484" s="33" t="str">
        <f aca="false">IF(ISBLANK(N484),"",IF(N484="HST",J484+K484*((I484+H484)/2),IF(N484="HLT",J484+K484*((I484+H484)/2),J484+K484*LN((I484+H484)/2))))</f>
        <v/>
      </c>
      <c r="N484" s="31"/>
      <c r="O484" s="31"/>
      <c r="P484" s="34" t="n">
        <f aca="false">IF($H$3="US",IF(LEFT(N484,1)="S",IF(O484&lt;=4000,1,IF(O484&gt;4000,0.79+(6*O484/100000))),IF(LEFT(N484,1)="L",IF(O484&lt;=200,1,IF(O484&gt;200,1.005+(4.5526*O484/100000))),IF(LEFT(N484,1)="H",1))),IF($H$3="SI",IF(LEFT(N484,1)="S",IF(O484&lt;=1219.51,1,IF(O484&gt;1219.51,0.79+(6*(O484*3.28)/100000))),IF(LEFT(N484,1)="L",IF(O484&lt;=60.98,1,IF(O484&gt;60.98,1.005+(4.5526*(O484*3.28)/100000))),IF(LEFT(N484,1)="H",1)))))</f>
        <v>0</v>
      </c>
      <c r="Q484" s="35"/>
      <c r="R484" s="36" t="str">
        <f aca="false">IF(AF484&lt;0,0,IF($AD484=0,"Review",IF($H$3="US",(($H484-$I484-0.066667*($G484))/($G484*$M484)-($L484*$Q484))*$P484,(($H484-$I484-0.066667*($G484))/($G484*$M484)-($L484/8.696*$Q484))*$P484*37)))</f>
        <v>Review</v>
      </c>
      <c r="S484" s="37" t="str">
        <f aca="false">IF(R484="Review","",IF(R484=0,"",(SQRT(SUMSQ((5),(100*1.4/(H484-I484)),(100*IF($E$3="US",0.1,0.1*37)/R484)))/100)*R484))</f>
        <v/>
      </c>
      <c r="T484" s="38" t="str">
        <f aca="false">IF(R484="Review","",IF(R484=0,"",S484/R484))</f>
        <v/>
      </c>
      <c r="U484" s="39" t="n">
        <v>0.1814</v>
      </c>
      <c r="V484" s="40" t="n">
        <v>0.00096</v>
      </c>
      <c r="W484" s="41" t="e">
        <f aca="false">U484*G484</f>
        <v>#VALUE!</v>
      </c>
      <c r="X484" s="41" t="e">
        <f aca="false">EXP(-W484)</f>
        <v>#VALUE!</v>
      </c>
      <c r="Y484" s="41" t="e">
        <f aca="false">1-X484</f>
        <v>#VALUE!</v>
      </c>
      <c r="Z484" s="41" t="e">
        <f aca="false">1-(Y484/W484)</f>
        <v>#VALUE!</v>
      </c>
      <c r="AA484" s="41" t="e">
        <f aca="false">(R484*U484*V484)/Z484</f>
        <v>#VALUE!</v>
      </c>
      <c r="AB484" s="40" t="n">
        <v>0.01887</v>
      </c>
      <c r="AC484" s="42" t="s">
        <v>50</v>
      </c>
      <c r="AD484" s="43" t="b">
        <f aca="false">AND(NOT(ISBLANK(D484)),NOT(ISBLANK(F484)),NOT(ISBLANK(H484)),NOT(ISBLANK(I484)),NOT(ISBLANK(O484)),NOT(ISBLANK(Q484)),Q484&gt;=0,O484&gt;=0,H484&gt;=0,I484&gt;=0,G484&gt;0)</f>
        <v>0</v>
      </c>
      <c r="AE484" s="42" t="s">
        <v>51</v>
      </c>
      <c r="AF484" s="44" t="str">
        <f aca="false">IF($AD484=0,"Review",IF($H$3="US",(($H484-$I484-0.066667*($G484))/($G484*$M484)-($L484*$Q484))*$P484,(($H484-$I484-0.066667*($G484))/($G484*$M484)-($L484/8.696*$Q484))*$P484*37))</f>
        <v>Review</v>
      </c>
      <c r="AG484" s="45" t="str">
        <f aca="false">IF($AD484=0,"Review",IF($H$3="US",AA484/AB484*0.105*37,AA484/AB484))</f>
        <v>Review</v>
      </c>
      <c r="AH484" s="46" t="str">
        <f aca="false">IF($AD484=0,"",IF($H$3="US",AG484/60/60,AG484/24/60/60))</f>
        <v/>
      </c>
      <c r="AI484" s="47" t="str">
        <f aca="false">IF($AD484=0,"",IF($H$3="US",AA484/AB484*37/24/60/60,AA484/AB484/24/60/60))</f>
        <v/>
      </c>
      <c r="AJ484" s="48" t="str">
        <f aca="false">IF(AD484=0,"",IF(AF484=0,"",S484/R484))</f>
        <v/>
      </c>
      <c r="AK484" s="49" t="str">
        <f aca="false">IF(AD484=1,5%,"")</f>
        <v/>
      </c>
      <c r="AL484" s="49" t="str">
        <f aca="false">IF(AD484=1,(100*1.4)/(H484-I484)/100,"")</f>
        <v/>
      </c>
      <c r="AM484" s="49" t="str">
        <f aca="false">IF(AD484=1,IF(G484&gt;0,IF($H$3="US",0.1/AF484,(0.1*37)/AF484),0.1),"")</f>
        <v/>
      </c>
      <c r="AN484" s="49" t="str">
        <f aca="false">IF(AD484=1,SQRT(AK484*AK484+AL484*AL484+AM484*AM484),"")</f>
        <v/>
      </c>
      <c r="AO484" s="55"/>
    </row>
    <row r="485" customFormat="false" ht="19.35" hidden="false" customHeight="false" outlineLevel="0" collapsed="false">
      <c r="A485" s="26"/>
      <c r="B485" s="26"/>
      <c r="C485" s="27"/>
      <c r="D485" s="28"/>
      <c r="E485" s="27"/>
      <c r="F485" s="28"/>
      <c r="G485" s="29" t="str">
        <f aca="false">IF(OR(ISBLANK(C485),ISBLANK(D485),ISBLANK(E485),ISBLANK(F485)),"",(E485+F485)-(C485+D485))</f>
        <v/>
      </c>
      <c r="H485" s="30"/>
      <c r="I485" s="31"/>
      <c r="J485" s="32" t="n">
        <f aca="false">IF(N485="SST",0.314473,IF(N485="SLT",0.031243,IF(N485="LST",0.124228,IF(N485="LLT",0.010189,IF(N485="LST-OO",0.074671,IF(N485="LLT-OO",0.011965,IF(N485="LMT-OO",0.013497,IF(N485="HST",7.2954,IF(N485="HLT",0.60795)))))))))</f>
        <v>0</v>
      </c>
      <c r="K485" s="32" t="n">
        <f aca="false">IF(N485="SST",0.260619,IF(N485="SLT",0.02188,IF(N485="LST",0.040676,IF(N485="LLT",0.003372,IF(N485="LST-OO",0.037557,IF(N485="LLT-OO",0.002079,IF(N485="LMT-OO",0.012499,IF(N485="HST",0.004293,IF(N485="HLT",0.0003578)))))))))</f>
        <v>0</v>
      </c>
      <c r="L485" s="29" t="n">
        <f aca="false">IF(N485="SST",0.087,IF(N485="SLT",0.087,IF(N485="LST",0.12,IF(N485="LLT",0.12,IF(N485="LST-OO",0.12,IF(N485="LLT-OO",0.12,IF(N485="LMT-OO",0.12,IF(N485="HST",0.07,IF(N485="HLT",0.07)))))))))</f>
        <v>0</v>
      </c>
      <c r="M485" s="33" t="str">
        <f aca="false">IF(ISBLANK(N485),"",IF(N485="HST",J485+K485*((I485+H485)/2),IF(N485="HLT",J485+K485*((I485+H485)/2),J485+K485*LN((I485+H485)/2))))</f>
        <v/>
      </c>
      <c r="N485" s="31"/>
      <c r="O485" s="31"/>
      <c r="P485" s="34" t="n">
        <f aca="false">IF($H$3="US",IF(LEFT(N485,1)="S",IF(O485&lt;=4000,1,IF(O485&gt;4000,0.79+(6*O485/100000))),IF(LEFT(N485,1)="L",IF(O485&lt;=200,1,IF(O485&gt;200,1.005+(4.5526*O485/100000))),IF(LEFT(N485,1)="H",1))),IF($H$3="SI",IF(LEFT(N485,1)="S",IF(O485&lt;=1219.51,1,IF(O485&gt;1219.51,0.79+(6*(O485*3.28)/100000))),IF(LEFT(N485,1)="L",IF(O485&lt;=60.98,1,IF(O485&gt;60.98,1.005+(4.5526*(O485*3.28)/100000))),IF(LEFT(N485,1)="H",1)))))</f>
        <v>0</v>
      </c>
      <c r="Q485" s="35"/>
      <c r="R485" s="36" t="str">
        <f aca="false">IF(AF485&lt;0,0,IF($AD485=0,"Review",IF($H$3="US",(($H485-$I485-0.066667*($G485))/($G485*$M485)-($L485*$Q485))*$P485,(($H485-$I485-0.066667*($G485))/($G485*$M485)-($L485/8.696*$Q485))*$P485*37)))</f>
        <v>Review</v>
      </c>
      <c r="S485" s="37" t="str">
        <f aca="false">IF(R485="Review","",IF(R485=0,"",(SQRT(SUMSQ((5),(100*1.4/(H485-I485)),(100*IF($E$3="US",0.1,0.1*37)/R485)))/100)*R485))</f>
        <v/>
      </c>
      <c r="T485" s="38" t="str">
        <f aca="false">IF(R485="Review","",IF(R485=0,"",S485/R485))</f>
        <v/>
      </c>
      <c r="U485" s="39" t="n">
        <v>0.1814</v>
      </c>
      <c r="V485" s="40" t="n">
        <v>0.00096</v>
      </c>
      <c r="W485" s="41" t="e">
        <f aca="false">U485*G485</f>
        <v>#VALUE!</v>
      </c>
      <c r="X485" s="41" t="e">
        <f aca="false">EXP(-W485)</f>
        <v>#VALUE!</v>
      </c>
      <c r="Y485" s="41" t="e">
        <f aca="false">1-X485</f>
        <v>#VALUE!</v>
      </c>
      <c r="Z485" s="41" t="e">
        <f aca="false">1-(Y485/W485)</f>
        <v>#VALUE!</v>
      </c>
      <c r="AA485" s="41" t="e">
        <f aca="false">(R485*U485*V485)/Z485</f>
        <v>#VALUE!</v>
      </c>
      <c r="AB485" s="40" t="n">
        <v>0.01887</v>
      </c>
      <c r="AC485" s="42" t="s">
        <v>50</v>
      </c>
      <c r="AD485" s="43" t="b">
        <f aca="false">AND(NOT(ISBLANK(D485)),NOT(ISBLANK(F485)),NOT(ISBLANK(H485)),NOT(ISBLANK(I485)),NOT(ISBLANK(O485)),NOT(ISBLANK(Q485)),Q485&gt;=0,O485&gt;=0,H485&gt;=0,I485&gt;=0,G485&gt;0)</f>
        <v>0</v>
      </c>
      <c r="AE485" s="42" t="s">
        <v>51</v>
      </c>
      <c r="AF485" s="44" t="str">
        <f aca="false">IF($AD485=0,"Review",IF($H$3="US",(($H485-$I485-0.066667*($G485))/($G485*$M485)-($L485*$Q485))*$P485,(($H485-$I485-0.066667*($G485))/($G485*$M485)-($L485/8.696*$Q485))*$P485*37))</f>
        <v>Review</v>
      </c>
      <c r="AG485" s="45" t="str">
        <f aca="false">IF($AD485=0,"Review",IF($H$3="US",AA485/AB485*0.105*37,AA485/AB485))</f>
        <v>Review</v>
      </c>
      <c r="AH485" s="46" t="str">
        <f aca="false">IF($AD485=0,"",IF($H$3="US",AG485/60/60,AG485/24/60/60))</f>
        <v/>
      </c>
      <c r="AI485" s="47" t="str">
        <f aca="false">IF($AD485=0,"",IF($H$3="US",AA485/AB485*37/24/60/60,AA485/AB485/24/60/60))</f>
        <v/>
      </c>
      <c r="AJ485" s="48" t="str">
        <f aca="false">IF(AD485=0,"",IF(AF485=0,"",S485/R485))</f>
        <v/>
      </c>
      <c r="AK485" s="49" t="str">
        <f aca="false">IF(AD485=1,5%,"")</f>
        <v/>
      </c>
      <c r="AL485" s="49" t="str">
        <f aca="false">IF(AD485=1,(100*1.4)/(H485-I485)/100,"")</f>
        <v/>
      </c>
      <c r="AM485" s="49" t="str">
        <f aca="false">IF(AD485=1,IF(G485&gt;0,IF($H$3="US",0.1/AF485,(0.1*37)/AF485),0.1),"")</f>
        <v/>
      </c>
      <c r="AN485" s="49" t="str">
        <f aca="false">IF(AD485=1,SQRT(AK485*AK485+AL485*AL485+AM485*AM485),"")</f>
        <v/>
      </c>
      <c r="AO485" s="55"/>
    </row>
    <row r="486" customFormat="false" ht="19.35" hidden="false" customHeight="false" outlineLevel="0" collapsed="false">
      <c r="A486" s="26"/>
      <c r="B486" s="26"/>
      <c r="C486" s="27"/>
      <c r="D486" s="28"/>
      <c r="E486" s="27"/>
      <c r="F486" s="28"/>
      <c r="G486" s="29" t="str">
        <f aca="false">IF(OR(ISBLANK(C486),ISBLANK(D486),ISBLANK(E486),ISBLANK(F486)),"",(E486+F486)-(C486+D486))</f>
        <v/>
      </c>
      <c r="H486" s="30"/>
      <c r="I486" s="31"/>
      <c r="J486" s="32" t="n">
        <f aca="false">IF(N486="SST",0.314473,IF(N486="SLT",0.031243,IF(N486="LST",0.124228,IF(N486="LLT",0.010189,IF(N486="LST-OO",0.074671,IF(N486="LLT-OO",0.011965,IF(N486="LMT-OO",0.013497,IF(N486="HST",7.2954,IF(N486="HLT",0.60795)))))))))</f>
        <v>0</v>
      </c>
      <c r="K486" s="32" t="n">
        <f aca="false">IF(N486="SST",0.260619,IF(N486="SLT",0.02188,IF(N486="LST",0.040676,IF(N486="LLT",0.003372,IF(N486="LST-OO",0.037557,IF(N486="LLT-OO",0.002079,IF(N486="LMT-OO",0.012499,IF(N486="HST",0.004293,IF(N486="HLT",0.0003578)))))))))</f>
        <v>0</v>
      </c>
      <c r="L486" s="29" t="n">
        <f aca="false">IF(N486="SST",0.087,IF(N486="SLT",0.087,IF(N486="LST",0.12,IF(N486="LLT",0.12,IF(N486="LST-OO",0.12,IF(N486="LLT-OO",0.12,IF(N486="LMT-OO",0.12,IF(N486="HST",0.07,IF(N486="HLT",0.07)))))))))</f>
        <v>0</v>
      </c>
      <c r="M486" s="33" t="str">
        <f aca="false">IF(ISBLANK(N486),"",IF(N486="HST",J486+K486*((I486+H486)/2),IF(N486="HLT",J486+K486*((I486+H486)/2),J486+K486*LN((I486+H486)/2))))</f>
        <v/>
      </c>
      <c r="N486" s="31"/>
      <c r="O486" s="31"/>
      <c r="P486" s="34" t="n">
        <f aca="false">IF($H$3="US",IF(LEFT(N486,1)="S",IF(O486&lt;=4000,1,IF(O486&gt;4000,0.79+(6*O486/100000))),IF(LEFT(N486,1)="L",IF(O486&lt;=200,1,IF(O486&gt;200,1.005+(4.5526*O486/100000))),IF(LEFT(N486,1)="H",1))),IF($H$3="SI",IF(LEFT(N486,1)="S",IF(O486&lt;=1219.51,1,IF(O486&gt;1219.51,0.79+(6*(O486*3.28)/100000))),IF(LEFT(N486,1)="L",IF(O486&lt;=60.98,1,IF(O486&gt;60.98,1.005+(4.5526*(O486*3.28)/100000))),IF(LEFT(N486,1)="H",1)))))</f>
        <v>0</v>
      </c>
      <c r="Q486" s="35"/>
      <c r="R486" s="36" t="str">
        <f aca="false">IF(AF486&lt;0,0,IF($AD486=0,"Review",IF($H$3="US",(($H486-$I486-0.066667*($G486))/($G486*$M486)-($L486*$Q486))*$P486,(($H486-$I486-0.066667*($G486))/($G486*$M486)-($L486/8.696*$Q486))*$P486*37)))</f>
        <v>Review</v>
      </c>
      <c r="S486" s="37" t="str">
        <f aca="false">IF(R486="Review","",IF(R486=0,"",(SQRT(SUMSQ((5),(100*1.4/(H486-I486)),(100*IF($E$3="US",0.1,0.1*37)/R486)))/100)*R486))</f>
        <v/>
      </c>
      <c r="T486" s="38" t="str">
        <f aca="false">IF(R486="Review","",IF(R486=0,"",S486/R486))</f>
        <v/>
      </c>
      <c r="U486" s="39" t="n">
        <v>0.1814</v>
      </c>
      <c r="V486" s="40" t="n">
        <v>0.00096</v>
      </c>
      <c r="W486" s="41" t="e">
        <f aca="false">U486*G486</f>
        <v>#VALUE!</v>
      </c>
      <c r="X486" s="41" t="e">
        <f aca="false">EXP(-W486)</f>
        <v>#VALUE!</v>
      </c>
      <c r="Y486" s="41" t="e">
        <f aca="false">1-X486</f>
        <v>#VALUE!</v>
      </c>
      <c r="Z486" s="41" t="e">
        <f aca="false">1-(Y486/W486)</f>
        <v>#VALUE!</v>
      </c>
      <c r="AA486" s="41" t="e">
        <f aca="false">(R486*U486*V486)/Z486</f>
        <v>#VALUE!</v>
      </c>
      <c r="AB486" s="40" t="n">
        <v>0.01887</v>
      </c>
      <c r="AC486" s="42" t="s">
        <v>50</v>
      </c>
      <c r="AD486" s="43" t="b">
        <f aca="false">AND(NOT(ISBLANK(D486)),NOT(ISBLANK(F486)),NOT(ISBLANK(H486)),NOT(ISBLANK(I486)),NOT(ISBLANK(O486)),NOT(ISBLANK(Q486)),Q486&gt;=0,O486&gt;=0,H486&gt;=0,I486&gt;=0,G486&gt;0)</f>
        <v>0</v>
      </c>
      <c r="AE486" s="42" t="s">
        <v>51</v>
      </c>
      <c r="AF486" s="44" t="str">
        <f aca="false">IF($AD486=0,"Review",IF($H$3="US",(($H486-$I486-0.066667*($G486))/($G486*$M486)-($L486*$Q486))*$P486,(($H486-$I486-0.066667*($G486))/($G486*$M486)-($L486/8.696*$Q486))*$P486*37))</f>
        <v>Review</v>
      </c>
      <c r="AG486" s="45" t="str">
        <f aca="false">IF($AD486=0,"Review",IF($H$3="US",AA486/AB486*0.105*37,AA486/AB486))</f>
        <v>Review</v>
      </c>
      <c r="AH486" s="46" t="str">
        <f aca="false">IF($AD486=0,"",IF($H$3="US",AG486/60/60,AG486/24/60/60))</f>
        <v/>
      </c>
      <c r="AI486" s="47" t="str">
        <f aca="false">IF($AD486=0,"",IF($H$3="US",AA486/AB486*37/24/60/60,AA486/AB486/24/60/60))</f>
        <v/>
      </c>
      <c r="AJ486" s="48" t="str">
        <f aca="false">IF(AD486=0,"",IF(AF486=0,"",S486/R486))</f>
        <v/>
      </c>
      <c r="AK486" s="49" t="str">
        <f aca="false">IF(AD486=1,5%,"")</f>
        <v/>
      </c>
      <c r="AL486" s="49" t="str">
        <f aca="false">IF(AD486=1,(100*1.4)/(H486-I486)/100,"")</f>
        <v/>
      </c>
      <c r="AM486" s="49" t="str">
        <f aca="false">IF(AD486=1,IF(G486&gt;0,IF($H$3="US",0.1/AF486,(0.1*37)/AF486),0.1),"")</f>
        <v/>
      </c>
      <c r="AN486" s="49" t="str">
        <f aca="false">IF(AD486=1,SQRT(AK486*AK486+AL486*AL486+AM486*AM486),"")</f>
        <v/>
      </c>
      <c r="AO486" s="55"/>
    </row>
    <row r="487" customFormat="false" ht="19.35" hidden="false" customHeight="false" outlineLevel="0" collapsed="false">
      <c r="A487" s="26"/>
      <c r="B487" s="26"/>
      <c r="C487" s="27"/>
      <c r="D487" s="28"/>
      <c r="E487" s="27"/>
      <c r="F487" s="28"/>
      <c r="G487" s="29" t="str">
        <f aca="false">IF(OR(ISBLANK(C487),ISBLANK(D487),ISBLANK(E487),ISBLANK(F487)),"",(E487+F487)-(C487+D487))</f>
        <v/>
      </c>
      <c r="H487" s="30"/>
      <c r="I487" s="31"/>
      <c r="J487" s="32" t="n">
        <f aca="false">IF(N487="SST",0.314473,IF(N487="SLT",0.031243,IF(N487="LST",0.124228,IF(N487="LLT",0.010189,IF(N487="LST-OO",0.074671,IF(N487="LLT-OO",0.011965,IF(N487="LMT-OO",0.013497,IF(N487="HST",7.2954,IF(N487="HLT",0.60795)))))))))</f>
        <v>0</v>
      </c>
      <c r="K487" s="32" t="n">
        <f aca="false">IF(N487="SST",0.260619,IF(N487="SLT",0.02188,IF(N487="LST",0.040676,IF(N487="LLT",0.003372,IF(N487="LST-OO",0.037557,IF(N487="LLT-OO",0.002079,IF(N487="LMT-OO",0.012499,IF(N487="HST",0.004293,IF(N487="HLT",0.0003578)))))))))</f>
        <v>0</v>
      </c>
      <c r="L487" s="29" t="n">
        <f aca="false">IF(N487="SST",0.087,IF(N487="SLT",0.087,IF(N487="LST",0.12,IF(N487="LLT",0.12,IF(N487="LST-OO",0.12,IF(N487="LLT-OO",0.12,IF(N487="LMT-OO",0.12,IF(N487="HST",0.07,IF(N487="HLT",0.07)))))))))</f>
        <v>0</v>
      </c>
      <c r="M487" s="33" t="str">
        <f aca="false">IF(ISBLANK(N487),"",IF(N487="HST",J487+K487*((I487+H487)/2),IF(N487="HLT",J487+K487*((I487+H487)/2),J487+K487*LN((I487+H487)/2))))</f>
        <v/>
      </c>
      <c r="N487" s="31"/>
      <c r="O487" s="31"/>
      <c r="P487" s="34" t="n">
        <f aca="false">IF($H$3="US",IF(LEFT(N487,1)="S",IF(O487&lt;=4000,1,IF(O487&gt;4000,0.79+(6*O487/100000))),IF(LEFT(N487,1)="L",IF(O487&lt;=200,1,IF(O487&gt;200,1.005+(4.5526*O487/100000))),IF(LEFT(N487,1)="H",1))),IF($H$3="SI",IF(LEFT(N487,1)="S",IF(O487&lt;=1219.51,1,IF(O487&gt;1219.51,0.79+(6*(O487*3.28)/100000))),IF(LEFT(N487,1)="L",IF(O487&lt;=60.98,1,IF(O487&gt;60.98,1.005+(4.5526*(O487*3.28)/100000))),IF(LEFT(N487,1)="H",1)))))</f>
        <v>0</v>
      </c>
      <c r="Q487" s="35"/>
      <c r="R487" s="36" t="str">
        <f aca="false">IF(AF487&lt;0,0,IF($AD487=0,"Review",IF($H$3="US",(($H487-$I487-0.066667*($G487))/($G487*$M487)-($L487*$Q487))*$P487,(($H487-$I487-0.066667*($G487))/($G487*$M487)-($L487/8.696*$Q487))*$P487*37)))</f>
        <v>Review</v>
      </c>
      <c r="S487" s="37" t="str">
        <f aca="false">IF(R487="Review","",IF(R487=0,"",(SQRT(SUMSQ((5),(100*1.4/(H487-I487)),(100*IF($E$3="US",0.1,0.1*37)/R487)))/100)*R487))</f>
        <v/>
      </c>
      <c r="T487" s="38" t="str">
        <f aca="false">IF(R487="Review","",IF(R487=0,"",S487/R487))</f>
        <v/>
      </c>
      <c r="U487" s="39" t="n">
        <v>0.1814</v>
      </c>
      <c r="V487" s="40" t="n">
        <v>0.00096</v>
      </c>
      <c r="W487" s="41" t="e">
        <f aca="false">U487*G487</f>
        <v>#VALUE!</v>
      </c>
      <c r="X487" s="41" t="e">
        <f aca="false">EXP(-W487)</f>
        <v>#VALUE!</v>
      </c>
      <c r="Y487" s="41" t="e">
        <f aca="false">1-X487</f>
        <v>#VALUE!</v>
      </c>
      <c r="Z487" s="41" t="e">
        <f aca="false">1-(Y487/W487)</f>
        <v>#VALUE!</v>
      </c>
      <c r="AA487" s="41" t="e">
        <f aca="false">(R487*U487*V487)/Z487</f>
        <v>#VALUE!</v>
      </c>
      <c r="AB487" s="40" t="n">
        <v>0.01887</v>
      </c>
      <c r="AC487" s="42" t="s">
        <v>50</v>
      </c>
      <c r="AD487" s="43" t="b">
        <f aca="false">AND(NOT(ISBLANK(D487)),NOT(ISBLANK(F487)),NOT(ISBLANK(H487)),NOT(ISBLANK(I487)),NOT(ISBLANK(O487)),NOT(ISBLANK(Q487)),Q487&gt;=0,O487&gt;=0,H487&gt;=0,I487&gt;=0,G487&gt;0)</f>
        <v>0</v>
      </c>
      <c r="AE487" s="42" t="s">
        <v>51</v>
      </c>
      <c r="AF487" s="44" t="str">
        <f aca="false">IF($AD487=0,"Review",IF($H$3="US",(($H487-$I487-0.066667*($G487))/($G487*$M487)-($L487*$Q487))*$P487,(($H487-$I487-0.066667*($G487))/($G487*$M487)-($L487/8.696*$Q487))*$P487*37))</f>
        <v>Review</v>
      </c>
      <c r="AG487" s="45" t="str">
        <f aca="false">IF($AD487=0,"Review",IF($H$3="US",AA487/AB487*0.105*37,AA487/AB487))</f>
        <v>Review</v>
      </c>
      <c r="AH487" s="46" t="str">
        <f aca="false">IF($AD487=0,"",IF($H$3="US",AG487/60/60,AG487/24/60/60))</f>
        <v/>
      </c>
      <c r="AI487" s="47" t="str">
        <f aca="false">IF($AD487=0,"",IF($H$3="US",AA487/AB487*37/24/60/60,AA487/AB487/24/60/60))</f>
        <v/>
      </c>
      <c r="AJ487" s="48" t="str">
        <f aca="false">IF(AD487=0,"",IF(AF487=0,"",S487/R487))</f>
        <v/>
      </c>
      <c r="AK487" s="49" t="str">
        <f aca="false">IF(AD487=1,5%,"")</f>
        <v/>
      </c>
      <c r="AL487" s="49" t="str">
        <f aca="false">IF(AD487=1,(100*1.4)/(H487-I487)/100,"")</f>
        <v/>
      </c>
      <c r="AM487" s="49" t="str">
        <f aca="false">IF(AD487=1,IF(G487&gt;0,IF($H$3="US",0.1/AF487,(0.1*37)/AF487),0.1),"")</f>
        <v/>
      </c>
      <c r="AN487" s="49" t="str">
        <f aca="false">IF(AD487=1,SQRT(AK487*AK487+AL487*AL487+AM487*AM487),"")</f>
        <v/>
      </c>
      <c r="AO487" s="55"/>
    </row>
    <row r="488" customFormat="false" ht="19.35" hidden="false" customHeight="false" outlineLevel="0" collapsed="false">
      <c r="A488" s="26"/>
      <c r="B488" s="26"/>
      <c r="C488" s="27"/>
      <c r="D488" s="28"/>
      <c r="E488" s="27"/>
      <c r="F488" s="28"/>
      <c r="G488" s="29" t="str">
        <f aca="false">IF(OR(ISBLANK(C488),ISBLANK(D488),ISBLANK(E488),ISBLANK(F488)),"",(E488+F488)-(C488+D488))</f>
        <v/>
      </c>
      <c r="H488" s="30"/>
      <c r="I488" s="31"/>
      <c r="J488" s="32" t="n">
        <f aca="false">IF(N488="SST",0.314473,IF(N488="SLT",0.031243,IF(N488="LST",0.124228,IF(N488="LLT",0.010189,IF(N488="LST-OO",0.074671,IF(N488="LLT-OO",0.011965,IF(N488="LMT-OO",0.013497,IF(N488="HST",7.2954,IF(N488="HLT",0.60795)))))))))</f>
        <v>0</v>
      </c>
      <c r="K488" s="32" t="n">
        <f aca="false">IF(N488="SST",0.260619,IF(N488="SLT",0.02188,IF(N488="LST",0.040676,IF(N488="LLT",0.003372,IF(N488="LST-OO",0.037557,IF(N488="LLT-OO",0.002079,IF(N488="LMT-OO",0.012499,IF(N488="HST",0.004293,IF(N488="HLT",0.0003578)))))))))</f>
        <v>0</v>
      </c>
      <c r="L488" s="29" t="n">
        <f aca="false">IF(N488="SST",0.087,IF(N488="SLT",0.087,IF(N488="LST",0.12,IF(N488="LLT",0.12,IF(N488="LST-OO",0.12,IF(N488="LLT-OO",0.12,IF(N488="LMT-OO",0.12,IF(N488="HST",0.07,IF(N488="HLT",0.07)))))))))</f>
        <v>0</v>
      </c>
      <c r="M488" s="33" t="str">
        <f aca="false">IF(ISBLANK(N488),"",IF(N488="HST",J488+K488*((I488+H488)/2),IF(N488="HLT",J488+K488*((I488+H488)/2),J488+K488*LN((I488+H488)/2))))</f>
        <v/>
      </c>
      <c r="N488" s="31"/>
      <c r="O488" s="31"/>
      <c r="P488" s="34" t="n">
        <f aca="false">IF($H$3="US",IF(LEFT(N488,1)="S",IF(O488&lt;=4000,1,IF(O488&gt;4000,0.79+(6*O488/100000))),IF(LEFT(N488,1)="L",IF(O488&lt;=200,1,IF(O488&gt;200,1.005+(4.5526*O488/100000))),IF(LEFT(N488,1)="H",1))),IF($H$3="SI",IF(LEFT(N488,1)="S",IF(O488&lt;=1219.51,1,IF(O488&gt;1219.51,0.79+(6*(O488*3.28)/100000))),IF(LEFT(N488,1)="L",IF(O488&lt;=60.98,1,IF(O488&gt;60.98,1.005+(4.5526*(O488*3.28)/100000))),IF(LEFT(N488,1)="H",1)))))</f>
        <v>0</v>
      </c>
      <c r="Q488" s="35"/>
      <c r="R488" s="36" t="str">
        <f aca="false">IF(AF488&lt;0,0,IF($AD488=0,"Review",IF($H$3="US",(($H488-$I488-0.066667*($G488))/($G488*$M488)-($L488*$Q488))*$P488,(($H488-$I488-0.066667*($G488))/($G488*$M488)-($L488/8.696*$Q488))*$P488*37)))</f>
        <v>Review</v>
      </c>
      <c r="S488" s="37" t="str">
        <f aca="false">IF(R488="Review","",IF(R488=0,"",(SQRT(SUMSQ((5),(100*1.4/(H488-I488)),(100*IF($E$3="US",0.1,0.1*37)/R488)))/100)*R488))</f>
        <v/>
      </c>
      <c r="T488" s="38" t="str">
        <f aca="false">IF(R488="Review","",IF(R488=0,"",S488/R488))</f>
        <v/>
      </c>
      <c r="U488" s="39" t="n">
        <v>0.1814</v>
      </c>
      <c r="V488" s="40" t="n">
        <v>0.00096</v>
      </c>
      <c r="W488" s="41" t="e">
        <f aca="false">U488*G488</f>
        <v>#VALUE!</v>
      </c>
      <c r="X488" s="41" t="e">
        <f aca="false">EXP(-W488)</f>
        <v>#VALUE!</v>
      </c>
      <c r="Y488" s="41" t="e">
        <f aca="false">1-X488</f>
        <v>#VALUE!</v>
      </c>
      <c r="Z488" s="41" t="e">
        <f aca="false">1-(Y488/W488)</f>
        <v>#VALUE!</v>
      </c>
      <c r="AA488" s="41" t="e">
        <f aca="false">(R488*U488*V488)/Z488</f>
        <v>#VALUE!</v>
      </c>
      <c r="AB488" s="40" t="n">
        <v>0.01887</v>
      </c>
      <c r="AC488" s="42" t="s">
        <v>50</v>
      </c>
      <c r="AD488" s="43" t="b">
        <f aca="false">AND(NOT(ISBLANK(D488)),NOT(ISBLANK(F488)),NOT(ISBLANK(H488)),NOT(ISBLANK(I488)),NOT(ISBLANK(O488)),NOT(ISBLANK(Q488)),Q488&gt;=0,O488&gt;=0,H488&gt;=0,I488&gt;=0,G488&gt;0)</f>
        <v>0</v>
      </c>
      <c r="AE488" s="42" t="s">
        <v>51</v>
      </c>
      <c r="AF488" s="44" t="str">
        <f aca="false">IF($AD488=0,"Review",IF($H$3="US",(($H488-$I488-0.066667*($G488))/($G488*$M488)-($L488*$Q488))*$P488,(($H488-$I488-0.066667*($G488))/($G488*$M488)-($L488/8.696*$Q488))*$P488*37))</f>
        <v>Review</v>
      </c>
      <c r="AG488" s="45" t="str">
        <f aca="false">IF($AD488=0,"Review",IF($H$3="US",AA488/AB488*0.105*37,AA488/AB488))</f>
        <v>Review</v>
      </c>
      <c r="AH488" s="46" t="str">
        <f aca="false">IF($AD488=0,"",IF($H$3="US",AG488/60/60,AG488/24/60/60))</f>
        <v/>
      </c>
      <c r="AI488" s="47" t="str">
        <f aca="false">IF($AD488=0,"",IF($H$3="US",AA488/AB488*37/24/60/60,AA488/AB488/24/60/60))</f>
        <v/>
      </c>
      <c r="AJ488" s="48" t="str">
        <f aca="false">IF(AD488=0,"",IF(AF488=0,"",S488/R488))</f>
        <v/>
      </c>
      <c r="AK488" s="49" t="str">
        <f aca="false">IF(AD488=1,5%,"")</f>
        <v/>
      </c>
      <c r="AL488" s="49" t="str">
        <f aca="false">IF(AD488=1,(100*1.4)/(H488-I488)/100,"")</f>
        <v/>
      </c>
      <c r="AM488" s="49" t="str">
        <f aca="false">IF(AD488=1,IF(G488&gt;0,IF($H$3="US",0.1/AF488,(0.1*37)/AF488),0.1),"")</f>
        <v/>
      </c>
      <c r="AN488" s="49" t="str">
        <f aca="false">IF(AD488=1,SQRT(AK488*AK488+AL488*AL488+AM488*AM488),"")</f>
        <v/>
      </c>
      <c r="AO488" s="55"/>
    </row>
    <row r="489" customFormat="false" ht="19.35" hidden="false" customHeight="false" outlineLevel="0" collapsed="false">
      <c r="A489" s="26"/>
      <c r="B489" s="26"/>
      <c r="C489" s="27"/>
      <c r="D489" s="28"/>
      <c r="E489" s="27"/>
      <c r="F489" s="28"/>
      <c r="G489" s="29" t="str">
        <f aca="false">IF(OR(ISBLANK(C489),ISBLANK(D489),ISBLANK(E489),ISBLANK(F489)),"",(E489+F489)-(C489+D489))</f>
        <v/>
      </c>
      <c r="H489" s="30"/>
      <c r="I489" s="31"/>
      <c r="J489" s="32" t="n">
        <f aca="false">IF(N489="SST",0.314473,IF(N489="SLT",0.031243,IF(N489="LST",0.124228,IF(N489="LLT",0.010189,IF(N489="LST-OO",0.074671,IF(N489="LLT-OO",0.011965,IF(N489="LMT-OO",0.013497,IF(N489="HST",7.2954,IF(N489="HLT",0.60795)))))))))</f>
        <v>0</v>
      </c>
      <c r="K489" s="32" t="n">
        <f aca="false">IF(N489="SST",0.260619,IF(N489="SLT",0.02188,IF(N489="LST",0.040676,IF(N489="LLT",0.003372,IF(N489="LST-OO",0.037557,IF(N489="LLT-OO",0.002079,IF(N489="LMT-OO",0.012499,IF(N489="HST",0.004293,IF(N489="HLT",0.0003578)))))))))</f>
        <v>0</v>
      </c>
      <c r="L489" s="29" t="n">
        <f aca="false">IF(N489="SST",0.087,IF(N489="SLT",0.087,IF(N489="LST",0.12,IF(N489="LLT",0.12,IF(N489="LST-OO",0.12,IF(N489="LLT-OO",0.12,IF(N489="LMT-OO",0.12,IF(N489="HST",0.07,IF(N489="HLT",0.07)))))))))</f>
        <v>0</v>
      </c>
      <c r="M489" s="33" t="str">
        <f aca="false">IF(ISBLANK(N489),"",IF(N489="HST",J489+K489*((I489+H489)/2),IF(N489="HLT",J489+K489*((I489+H489)/2),J489+K489*LN((I489+H489)/2))))</f>
        <v/>
      </c>
      <c r="N489" s="31"/>
      <c r="O489" s="31"/>
      <c r="P489" s="34" t="n">
        <f aca="false">IF($H$3="US",IF(LEFT(N489,1)="S",IF(O489&lt;=4000,1,IF(O489&gt;4000,0.79+(6*O489/100000))),IF(LEFT(N489,1)="L",IF(O489&lt;=200,1,IF(O489&gt;200,1.005+(4.5526*O489/100000))),IF(LEFT(N489,1)="H",1))),IF($H$3="SI",IF(LEFT(N489,1)="S",IF(O489&lt;=1219.51,1,IF(O489&gt;1219.51,0.79+(6*(O489*3.28)/100000))),IF(LEFT(N489,1)="L",IF(O489&lt;=60.98,1,IF(O489&gt;60.98,1.005+(4.5526*(O489*3.28)/100000))),IF(LEFT(N489,1)="H",1)))))</f>
        <v>0</v>
      </c>
      <c r="Q489" s="35"/>
      <c r="R489" s="36" t="str">
        <f aca="false">IF(AF489&lt;0,0,IF($AD489=0,"Review",IF($H$3="US",(($H489-$I489-0.066667*($G489))/($G489*$M489)-($L489*$Q489))*$P489,(($H489-$I489-0.066667*($G489))/($G489*$M489)-($L489/8.696*$Q489))*$P489*37)))</f>
        <v>Review</v>
      </c>
      <c r="S489" s="37" t="str">
        <f aca="false">IF(R489="Review","",IF(R489=0,"",(SQRT(SUMSQ((5),(100*1.4/(H489-I489)),(100*IF($E$3="US",0.1,0.1*37)/R489)))/100)*R489))</f>
        <v/>
      </c>
      <c r="T489" s="38" t="str">
        <f aca="false">IF(R489="Review","",IF(R489=0,"",S489/R489))</f>
        <v/>
      </c>
      <c r="U489" s="39" t="n">
        <v>0.1814</v>
      </c>
      <c r="V489" s="40" t="n">
        <v>0.00096</v>
      </c>
      <c r="W489" s="41" t="e">
        <f aca="false">U489*G489</f>
        <v>#VALUE!</v>
      </c>
      <c r="X489" s="41" t="e">
        <f aca="false">EXP(-W489)</f>
        <v>#VALUE!</v>
      </c>
      <c r="Y489" s="41" t="e">
        <f aca="false">1-X489</f>
        <v>#VALUE!</v>
      </c>
      <c r="Z489" s="41" t="e">
        <f aca="false">1-(Y489/W489)</f>
        <v>#VALUE!</v>
      </c>
      <c r="AA489" s="41" t="e">
        <f aca="false">(R489*U489*V489)/Z489</f>
        <v>#VALUE!</v>
      </c>
      <c r="AB489" s="40" t="n">
        <v>0.01887</v>
      </c>
      <c r="AC489" s="42" t="s">
        <v>50</v>
      </c>
      <c r="AD489" s="43" t="b">
        <f aca="false">AND(NOT(ISBLANK(D489)),NOT(ISBLANK(F489)),NOT(ISBLANK(H489)),NOT(ISBLANK(I489)),NOT(ISBLANK(O489)),NOT(ISBLANK(Q489)),Q489&gt;=0,O489&gt;=0,H489&gt;=0,I489&gt;=0,G489&gt;0)</f>
        <v>0</v>
      </c>
      <c r="AE489" s="42" t="s">
        <v>51</v>
      </c>
      <c r="AF489" s="44" t="str">
        <f aca="false">IF($AD489=0,"Review",IF($H$3="US",(($H489-$I489-0.066667*($G489))/($G489*$M489)-($L489*$Q489))*$P489,(($H489-$I489-0.066667*($G489))/($G489*$M489)-($L489/8.696*$Q489))*$P489*37))</f>
        <v>Review</v>
      </c>
      <c r="AG489" s="45" t="str">
        <f aca="false">IF($AD489=0,"Review",IF($H$3="US",AA489/AB489*0.105*37,AA489/AB489))</f>
        <v>Review</v>
      </c>
      <c r="AH489" s="46" t="str">
        <f aca="false">IF($AD489=0,"",IF($H$3="US",AG489/60/60,AG489/24/60/60))</f>
        <v/>
      </c>
      <c r="AI489" s="47" t="str">
        <f aca="false">IF($AD489=0,"",IF($H$3="US",AA489/AB489*37/24/60/60,AA489/AB489/24/60/60))</f>
        <v/>
      </c>
      <c r="AJ489" s="48" t="str">
        <f aca="false">IF(AD489=0,"",IF(AF489=0,"",S489/R489))</f>
        <v/>
      </c>
      <c r="AK489" s="49" t="str">
        <f aca="false">IF(AD489=1,5%,"")</f>
        <v/>
      </c>
      <c r="AL489" s="49" t="str">
        <f aca="false">IF(AD489=1,(100*1.4)/(H489-I489)/100,"")</f>
        <v/>
      </c>
      <c r="AM489" s="49" t="str">
        <f aca="false">IF(AD489=1,IF(G489&gt;0,IF($H$3="US",0.1/AF489,(0.1*37)/AF489),0.1),"")</f>
        <v/>
      </c>
      <c r="AN489" s="49" t="str">
        <f aca="false">IF(AD489=1,SQRT(AK489*AK489+AL489*AL489+AM489*AM489),"")</f>
        <v/>
      </c>
      <c r="AO489" s="55"/>
    </row>
    <row r="490" customFormat="false" ht="19.35" hidden="false" customHeight="false" outlineLevel="0" collapsed="false">
      <c r="A490" s="26"/>
      <c r="B490" s="26"/>
      <c r="C490" s="27"/>
      <c r="D490" s="28"/>
      <c r="E490" s="27"/>
      <c r="F490" s="28"/>
      <c r="G490" s="29" t="str">
        <f aca="false">IF(OR(ISBLANK(C490),ISBLANK(D490),ISBLANK(E490),ISBLANK(F490)),"",(E490+F490)-(C490+D490))</f>
        <v/>
      </c>
      <c r="H490" s="30"/>
      <c r="I490" s="31"/>
      <c r="J490" s="32" t="n">
        <f aca="false">IF(N490="SST",0.314473,IF(N490="SLT",0.031243,IF(N490="LST",0.124228,IF(N490="LLT",0.010189,IF(N490="LST-OO",0.074671,IF(N490="LLT-OO",0.011965,IF(N490="LMT-OO",0.013497,IF(N490="HST",7.2954,IF(N490="HLT",0.60795)))))))))</f>
        <v>0</v>
      </c>
      <c r="K490" s="32" t="n">
        <f aca="false">IF(N490="SST",0.260619,IF(N490="SLT",0.02188,IF(N490="LST",0.040676,IF(N490="LLT",0.003372,IF(N490="LST-OO",0.037557,IF(N490="LLT-OO",0.002079,IF(N490="LMT-OO",0.012499,IF(N490="HST",0.004293,IF(N490="HLT",0.0003578)))))))))</f>
        <v>0</v>
      </c>
      <c r="L490" s="29" t="n">
        <f aca="false">IF(N490="SST",0.087,IF(N490="SLT",0.087,IF(N490="LST",0.12,IF(N490="LLT",0.12,IF(N490="LST-OO",0.12,IF(N490="LLT-OO",0.12,IF(N490="LMT-OO",0.12,IF(N490="HST",0.07,IF(N490="HLT",0.07)))))))))</f>
        <v>0</v>
      </c>
      <c r="M490" s="33" t="str">
        <f aca="false">IF(ISBLANK(N490),"",IF(N490="HST",J490+K490*((I490+H490)/2),IF(N490="HLT",J490+K490*((I490+H490)/2),J490+K490*LN((I490+H490)/2))))</f>
        <v/>
      </c>
      <c r="N490" s="31"/>
      <c r="O490" s="31"/>
      <c r="P490" s="34" t="n">
        <f aca="false">IF($H$3="US",IF(LEFT(N490,1)="S",IF(O490&lt;=4000,1,IF(O490&gt;4000,0.79+(6*O490/100000))),IF(LEFT(N490,1)="L",IF(O490&lt;=200,1,IF(O490&gt;200,1.005+(4.5526*O490/100000))),IF(LEFT(N490,1)="H",1))),IF($H$3="SI",IF(LEFT(N490,1)="S",IF(O490&lt;=1219.51,1,IF(O490&gt;1219.51,0.79+(6*(O490*3.28)/100000))),IF(LEFT(N490,1)="L",IF(O490&lt;=60.98,1,IF(O490&gt;60.98,1.005+(4.5526*(O490*3.28)/100000))),IF(LEFT(N490,1)="H",1)))))</f>
        <v>0</v>
      </c>
      <c r="Q490" s="35"/>
      <c r="R490" s="36" t="str">
        <f aca="false">IF(AF490&lt;0,0,IF($AD490=0,"Review",IF($H$3="US",(($H490-$I490-0.066667*($G490))/($G490*$M490)-($L490*$Q490))*$P490,(($H490-$I490-0.066667*($G490))/($G490*$M490)-($L490/8.696*$Q490))*$P490*37)))</f>
        <v>Review</v>
      </c>
      <c r="S490" s="37" t="str">
        <f aca="false">IF(R490="Review","",IF(R490=0,"",(SQRT(SUMSQ((5),(100*1.4/(H490-I490)),(100*IF($E$3="US",0.1,0.1*37)/R490)))/100)*R490))</f>
        <v/>
      </c>
      <c r="T490" s="38" t="str">
        <f aca="false">IF(R490="Review","",IF(R490=0,"",S490/R490))</f>
        <v/>
      </c>
      <c r="U490" s="39" t="n">
        <v>0.1814</v>
      </c>
      <c r="V490" s="40" t="n">
        <v>0.00096</v>
      </c>
      <c r="W490" s="41" t="e">
        <f aca="false">U490*G490</f>
        <v>#VALUE!</v>
      </c>
      <c r="X490" s="41" t="e">
        <f aca="false">EXP(-W490)</f>
        <v>#VALUE!</v>
      </c>
      <c r="Y490" s="41" t="e">
        <f aca="false">1-X490</f>
        <v>#VALUE!</v>
      </c>
      <c r="Z490" s="41" t="e">
        <f aca="false">1-(Y490/W490)</f>
        <v>#VALUE!</v>
      </c>
      <c r="AA490" s="41" t="e">
        <f aca="false">(R490*U490*V490)/Z490</f>
        <v>#VALUE!</v>
      </c>
      <c r="AB490" s="40" t="n">
        <v>0.01887</v>
      </c>
      <c r="AC490" s="42" t="s">
        <v>50</v>
      </c>
      <c r="AD490" s="43" t="b">
        <f aca="false">AND(NOT(ISBLANK(D490)),NOT(ISBLANK(F490)),NOT(ISBLANK(H490)),NOT(ISBLANK(I490)),NOT(ISBLANK(O490)),NOT(ISBLANK(Q490)),Q490&gt;=0,O490&gt;=0,H490&gt;=0,I490&gt;=0,G490&gt;0)</f>
        <v>0</v>
      </c>
      <c r="AE490" s="42" t="s">
        <v>51</v>
      </c>
      <c r="AF490" s="44" t="str">
        <f aca="false">IF($AD490=0,"Review",IF($H$3="US",(($H490-$I490-0.066667*($G490))/($G490*$M490)-($L490*$Q490))*$P490,(($H490-$I490-0.066667*($G490))/($G490*$M490)-($L490/8.696*$Q490))*$P490*37))</f>
        <v>Review</v>
      </c>
      <c r="AG490" s="45" t="str">
        <f aca="false">IF($AD490=0,"Review",IF($H$3="US",AA490/AB490*0.105*37,AA490/AB490))</f>
        <v>Review</v>
      </c>
      <c r="AH490" s="46" t="str">
        <f aca="false">IF($AD490=0,"",IF($H$3="US",AG490/60/60,AG490/24/60/60))</f>
        <v/>
      </c>
      <c r="AI490" s="47" t="str">
        <f aca="false">IF($AD490=0,"",IF($H$3="US",AA490/AB490*37/24/60/60,AA490/AB490/24/60/60))</f>
        <v/>
      </c>
      <c r="AJ490" s="48" t="str">
        <f aca="false">IF(AD490=0,"",IF(AF490=0,"",S490/R490))</f>
        <v/>
      </c>
      <c r="AK490" s="49" t="str">
        <f aca="false">IF(AD490=1,5%,"")</f>
        <v/>
      </c>
      <c r="AL490" s="49" t="str">
        <f aca="false">IF(AD490=1,(100*1.4)/(H490-I490)/100,"")</f>
        <v/>
      </c>
      <c r="AM490" s="49" t="str">
        <f aca="false">IF(AD490=1,IF(G490&gt;0,IF($H$3="US",0.1/AF490,(0.1*37)/AF490),0.1),"")</f>
        <v/>
      </c>
      <c r="AN490" s="49" t="str">
        <f aca="false">IF(AD490=1,SQRT(AK490*AK490+AL490*AL490+AM490*AM490),"")</f>
        <v/>
      </c>
      <c r="AO490" s="55"/>
    </row>
    <row r="491" customFormat="false" ht="19.35" hidden="false" customHeight="false" outlineLevel="0" collapsed="false">
      <c r="A491" s="26"/>
      <c r="B491" s="26"/>
      <c r="C491" s="27"/>
      <c r="D491" s="28"/>
      <c r="E491" s="27"/>
      <c r="F491" s="28"/>
      <c r="G491" s="29" t="str">
        <f aca="false">IF(OR(ISBLANK(C491),ISBLANK(D491),ISBLANK(E491),ISBLANK(F491)),"",(E491+F491)-(C491+D491))</f>
        <v/>
      </c>
      <c r="H491" s="30"/>
      <c r="I491" s="31"/>
      <c r="J491" s="32" t="n">
        <f aca="false">IF(N491="SST",0.314473,IF(N491="SLT",0.031243,IF(N491="LST",0.124228,IF(N491="LLT",0.010189,IF(N491="LST-OO",0.074671,IF(N491="LLT-OO",0.011965,IF(N491="LMT-OO",0.013497,IF(N491="HST",7.2954,IF(N491="HLT",0.60795)))))))))</f>
        <v>0</v>
      </c>
      <c r="K491" s="32" t="n">
        <f aca="false">IF(N491="SST",0.260619,IF(N491="SLT",0.02188,IF(N491="LST",0.040676,IF(N491="LLT",0.003372,IF(N491="LST-OO",0.037557,IF(N491="LLT-OO",0.002079,IF(N491="LMT-OO",0.012499,IF(N491="HST",0.004293,IF(N491="HLT",0.0003578)))))))))</f>
        <v>0</v>
      </c>
      <c r="L491" s="29" t="n">
        <f aca="false">IF(N491="SST",0.087,IF(N491="SLT",0.087,IF(N491="LST",0.12,IF(N491="LLT",0.12,IF(N491="LST-OO",0.12,IF(N491="LLT-OO",0.12,IF(N491="LMT-OO",0.12,IF(N491="HST",0.07,IF(N491="HLT",0.07)))))))))</f>
        <v>0</v>
      </c>
      <c r="M491" s="33" t="str">
        <f aca="false">IF(ISBLANK(N491),"",IF(N491="HST",J491+K491*((I491+H491)/2),IF(N491="HLT",J491+K491*((I491+H491)/2),J491+K491*LN((I491+H491)/2))))</f>
        <v/>
      </c>
      <c r="N491" s="31"/>
      <c r="O491" s="31"/>
      <c r="P491" s="34" t="n">
        <f aca="false">IF($H$3="US",IF(LEFT(N491,1)="S",IF(O491&lt;=4000,1,IF(O491&gt;4000,0.79+(6*O491/100000))),IF(LEFT(N491,1)="L",IF(O491&lt;=200,1,IF(O491&gt;200,1.005+(4.5526*O491/100000))),IF(LEFT(N491,1)="H",1))),IF($H$3="SI",IF(LEFT(N491,1)="S",IF(O491&lt;=1219.51,1,IF(O491&gt;1219.51,0.79+(6*(O491*3.28)/100000))),IF(LEFT(N491,1)="L",IF(O491&lt;=60.98,1,IF(O491&gt;60.98,1.005+(4.5526*(O491*3.28)/100000))),IF(LEFT(N491,1)="H",1)))))</f>
        <v>0</v>
      </c>
      <c r="Q491" s="35"/>
      <c r="R491" s="36" t="str">
        <f aca="false">IF(AF491&lt;0,0,IF($AD491=0,"Review",IF($H$3="US",(($H491-$I491-0.066667*($G491))/($G491*$M491)-($L491*$Q491))*$P491,(($H491-$I491-0.066667*($G491))/($G491*$M491)-($L491/8.696*$Q491))*$P491*37)))</f>
        <v>Review</v>
      </c>
      <c r="S491" s="37" t="str">
        <f aca="false">IF(R491="Review","",IF(R491=0,"",(SQRT(SUMSQ((5),(100*1.4/(H491-I491)),(100*IF($E$3="US",0.1,0.1*37)/R491)))/100)*R491))</f>
        <v/>
      </c>
      <c r="T491" s="38" t="str">
        <f aca="false">IF(R491="Review","",IF(R491=0,"",S491/R491))</f>
        <v/>
      </c>
      <c r="U491" s="39" t="n">
        <v>0.1814</v>
      </c>
      <c r="V491" s="40" t="n">
        <v>0.00096</v>
      </c>
      <c r="W491" s="41" t="e">
        <f aca="false">U491*G491</f>
        <v>#VALUE!</v>
      </c>
      <c r="X491" s="41" t="e">
        <f aca="false">EXP(-W491)</f>
        <v>#VALUE!</v>
      </c>
      <c r="Y491" s="41" t="e">
        <f aca="false">1-X491</f>
        <v>#VALUE!</v>
      </c>
      <c r="Z491" s="41" t="e">
        <f aca="false">1-(Y491/W491)</f>
        <v>#VALUE!</v>
      </c>
      <c r="AA491" s="41" t="e">
        <f aca="false">(R491*U491*V491)/Z491</f>
        <v>#VALUE!</v>
      </c>
      <c r="AB491" s="40" t="n">
        <v>0.01887</v>
      </c>
      <c r="AC491" s="42" t="s">
        <v>50</v>
      </c>
      <c r="AD491" s="43" t="b">
        <f aca="false">AND(NOT(ISBLANK(D491)),NOT(ISBLANK(F491)),NOT(ISBLANK(H491)),NOT(ISBLANK(I491)),NOT(ISBLANK(O491)),NOT(ISBLANK(Q491)),Q491&gt;=0,O491&gt;=0,H491&gt;=0,I491&gt;=0,G491&gt;0)</f>
        <v>0</v>
      </c>
      <c r="AE491" s="42" t="s">
        <v>51</v>
      </c>
      <c r="AF491" s="44" t="str">
        <f aca="false">IF($AD491=0,"Review",IF($H$3="US",(($H491-$I491-0.066667*($G491))/($G491*$M491)-($L491*$Q491))*$P491,(($H491-$I491-0.066667*($G491))/($G491*$M491)-($L491/8.696*$Q491))*$P491*37))</f>
        <v>Review</v>
      </c>
      <c r="AG491" s="45" t="str">
        <f aca="false">IF($AD491=0,"Review",IF($H$3="US",AA491/AB491*0.105*37,AA491/AB491))</f>
        <v>Review</v>
      </c>
      <c r="AH491" s="46" t="str">
        <f aca="false">IF($AD491=0,"",IF($H$3="US",AG491/60/60,AG491/24/60/60))</f>
        <v/>
      </c>
      <c r="AI491" s="47" t="str">
        <f aca="false">IF($AD491=0,"",IF($H$3="US",AA491/AB491*37/24/60/60,AA491/AB491/24/60/60))</f>
        <v/>
      </c>
      <c r="AJ491" s="48" t="str">
        <f aca="false">IF(AD491=0,"",IF(AF491=0,"",S491/R491))</f>
        <v/>
      </c>
      <c r="AK491" s="49" t="str">
        <f aca="false">IF(AD491=1,5%,"")</f>
        <v/>
      </c>
      <c r="AL491" s="49" t="str">
        <f aca="false">IF(AD491=1,(100*1.4)/(H491-I491)/100,"")</f>
        <v/>
      </c>
      <c r="AM491" s="49" t="str">
        <f aca="false">IF(AD491=1,IF(G491&gt;0,IF($H$3="US",0.1/AF491,(0.1*37)/AF491),0.1),"")</f>
        <v/>
      </c>
      <c r="AN491" s="49" t="str">
        <f aca="false">IF(AD491=1,SQRT(AK491*AK491+AL491*AL491+AM491*AM491),"")</f>
        <v/>
      </c>
      <c r="AO491" s="55"/>
    </row>
    <row r="492" customFormat="false" ht="19.35" hidden="false" customHeight="false" outlineLevel="0" collapsed="false">
      <c r="A492" s="26"/>
      <c r="B492" s="26"/>
      <c r="C492" s="27"/>
      <c r="D492" s="28"/>
      <c r="E492" s="27"/>
      <c r="F492" s="28"/>
      <c r="G492" s="29" t="str">
        <f aca="false">IF(OR(ISBLANK(C492),ISBLANK(D492),ISBLANK(E492),ISBLANK(F492)),"",(E492+F492)-(C492+D492))</f>
        <v/>
      </c>
      <c r="H492" s="30"/>
      <c r="I492" s="31"/>
      <c r="J492" s="32" t="n">
        <f aca="false">IF(N492="SST",0.314473,IF(N492="SLT",0.031243,IF(N492="LST",0.124228,IF(N492="LLT",0.010189,IF(N492="LST-OO",0.074671,IF(N492="LLT-OO",0.011965,IF(N492="LMT-OO",0.013497,IF(N492="HST",7.2954,IF(N492="HLT",0.60795)))))))))</f>
        <v>0</v>
      </c>
      <c r="K492" s="32" t="n">
        <f aca="false">IF(N492="SST",0.260619,IF(N492="SLT",0.02188,IF(N492="LST",0.040676,IF(N492="LLT",0.003372,IF(N492="LST-OO",0.037557,IF(N492="LLT-OO",0.002079,IF(N492="LMT-OO",0.012499,IF(N492="HST",0.004293,IF(N492="HLT",0.0003578)))))))))</f>
        <v>0</v>
      </c>
      <c r="L492" s="29" t="n">
        <f aca="false">IF(N492="SST",0.087,IF(N492="SLT",0.087,IF(N492="LST",0.12,IF(N492="LLT",0.12,IF(N492="LST-OO",0.12,IF(N492="LLT-OO",0.12,IF(N492="LMT-OO",0.12,IF(N492="HST",0.07,IF(N492="HLT",0.07)))))))))</f>
        <v>0</v>
      </c>
      <c r="M492" s="33" t="str">
        <f aca="false">IF(ISBLANK(N492),"",IF(N492="HST",J492+K492*((I492+H492)/2),IF(N492="HLT",J492+K492*((I492+H492)/2),J492+K492*LN((I492+H492)/2))))</f>
        <v/>
      </c>
      <c r="N492" s="31"/>
      <c r="O492" s="31"/>
      <c r="P492" s="34" t="n">
        <f aca="false">IF($H$3="US",IF(LEFT(N492,1)="S",IF(O492&lt;=4000,1,IF(O492&gt;4000,0.79+(6*O492/100000))),IF(LEFT(N492,1)="L",IF(O492&lt;=200,1,IF(O492&gt;200,1.005+(4.5526*O492/100000))),IF(LEFT(N492,1)="H",1))),IF($H$3="SI",IF(LEFT(N492,1)="S",IF(O492&lt;=1219.51,1,IF(O492&gt;1219.51,0.79+(6*(O492*3.28)/100000))),IF(LEFT(N492,1)="L",IF(O492&lt;=60.98,1,IF(O492&gt;60.98,1.005+(4.5526*(O492*3.28)/100000))),IF(LEFT(N492,1)="H",1)))))</f>
        <v>0</v>
      </c>
      <c r="Q492" s="35"/>
      <c r="R492" s="36" t="str">
        <f aca="false">IF(AF492&lt;0,0,IF($AD492=0,"Review",IF($H$3="US",(($H492-$I492-0.066667*($G492))/($G492*$M492)-($L492*$Q492))*$P492,(($H492-$I492-0.066667*($G492))/($G492*$M492)-($L492/8.696*$Q492))*$P492*37)))</f>
        <v>Review</v>
      </c>
      <c r="S492" s="37" t="str">
        <f aca="false">IF(R492="Review","",IF(R492=0,"",(SQRT(SUMSQ((5),(100*1.4/(H492-I492)),(100*IF($E$3="US",0.1,0.1*37)/R492)))/100)*R492))</f>
        <v/>
      </c>
      <c r="T492" s="38" t="str">
        <f aca="false">IF(R492="Review","",IF(R492=0,"",S492/R492))</f>
        <v/>
      </c>
      <c r="U492" s="39" t="n">
        <v>0.1814</v>
      </c>
      <c r="V492" s="40" t="n">
        <v>0.00096</v>
      </c>
      <c r="W492" s="41" t="e">
        <f aca="false">U492*G492</f>
        <v>#VALUE!</v>
      </c>
      <c r="X492" s="41" t="e">
        <f aca="false">EXP(-W492)</f>
        <v>#VALUE!</v>
      </c>
      <c r="Y492" s="41" t="e">
        <f aca="false">1-X492</f>
        <v>#VALUE!</v>
      </c>
      <c r="Z492" s="41" t="e">
        <f aca="false">1-(Y492/W492)</f>
        <v>#VALUE!</v>
      </c>
      <c r="AA492" s="41" t="e">
        <f aca="false">(R492*U492*V492)/Z492</f>
        <v>#VALUE!</v>
      </c>
      <c r="AB492" s="40" t="n">
        <v>0.01887</v>
      </c>
      <c r="AC492" s="42" t="s">
        <v>50</v>
      </c>
      <c r="AD492" s="43" t="b">
        <f aca="false">AND(NOT(ISBLANK(D492)),NOT(ISBLANK(F492)),NOT(ISBLANK(H492)),NOT(ISBLANK(I492)),NOT(ISBLANK(O492)),NOT(ISBLANK(Q492)),Q492&gt;=0,O492&gt;=0,H492&gt;=0,I492&gt;=0,G492&gt;0)</f>
        <v>0</v>
      </c>
      <c r="AE492" s="42" t="s">
        <v>51</v>
      </c>
      <c r="AF492" s="44" t="str">
        <f aca="false">IF($AD492=0,"Review",IF($H$3="US",(($H492-$I492-0.066667*($G492))/($G492*$M492)-($L492*$Q492))*$P492,(($H492-$I492-0.066667*($G492))/($G492*$M492)-($L492/8.696*$Q492))*$P492*37))</f>
        <v>Review</v>
      </c>
      <c r="AG492" s="45" t="str">
        <f aca="false">IF($AD492=0,"Review",IF($H$3="US",AA492/AB492*0.105*37,AA492/AB492))</f>
        <v>Review</v>
      </c>
      <c r="AH492" s="46" t="str">
        <f aca="false">IF($AD492=0,"",IF($H$3="US",AG492/60/60,AG492/24/60/60))</f>
        <v/>
      </c>
      <c r="AI492" s="47" t="str">
        <f aca="false">IF($AD492=0,"",IF($H$3="US",AA492/AB492*37/24/60/60,AA492/AB492/24/60/60))</f>
        <v/>
      </c>
      <c r="AJ492" s="48" t="str">
        <f aca="false">IF(AD492=0,"",IF(AF492=0,"",S492/R492))</f>
        <v/>
      </c>
      <c r="AK492" s="49" t="str">
        <f aca="false">IF(AD492=1,5%,"")</f>
        <v/>
      </c>
      <c r="AL492" s="49" t="str">
        <f aca="false">IF(AD492=1,(100*1.4)/(H492-I492)/100,"")</f>
        <v/>
      </c>
      <c r="AM492" s="49" t="str">
        <f aca="false">IF(AD492=1,IF(G492&gt;0,IF($H$3="US",0.1/AF492,(0.1*37)/AF492),0.1),"")</f>
        <v/>
      </c>
      <c r="AN492" s="49" t="str">
        <f aca="false">IF(AD492=1,SQRT(AK492*AK492+AL492*AL492+AM492*AM492),"")</f>
        <v/>
      </c>
      <c r="AO492" s="55"/>
    </row>
    <row r="493" customFormat="false" ht="19.35" hidden="false" customHeight="false" outlineLevel="0" collapsed="false">
      <c r="A493" s="26"/>
      <c r="B493" s="26"/>
      <c r="C493" s="27"/>
      <c r="D493" s="28"/>
      <c r="E493" s="27"/>
      <c r="F493" s="28"/>
      <c r="G493" s="29" t="str">
        <f aca="false">IF(OR(ISBLANK(C493),ISBLANK(D493),ISBLANK(E493),ISBLANK(F493)),"",(E493+F493)-(C493+D493))</f>
        <v/>
      </c>
      <c r="H493" s="30"/>
      <c r="I493" s="31"/>
      <c r="J493" s="32" t="n">
        <f aca="false">IF(N493="SST",0.314473,IF(N493="SLT",0.031243,IF(N493="LST",0.124228,IF(N493="LLT",0.010189,IF(N493="LST-OO",0.074671,IF(N493="LLT-OO",0.011965,IF(N493="LMT-OO",0.013497,IF(N493="HST",7.2954,IF(N493="HLT",0.60795)))))))))</f>
        <v>0</v>
      </c>
      <c r="K493" s="32" t="n">
        <f aca="false">IF(N493="SST",0.260619,IF(N493="SLT",0.02188,IF(N493="LST",0.040676,IF(N493="LLT",0.003372,IF(N493="LST-OO",0.037557,IF(N493="LLT-OO",0.002079,IF(N493="LMT-OO",0.012499,IF(N493="HST",0.004293,IF(N493="HLT",0.0003578)))))))))</f>
        <v>0</v>
      </c>
      <c r="L493" s="29" t="n">
        <f aca="false">IF(N493="SST",0.087,IF(N493="SLT",0.087,IF(N493="LST",0.12,IF(N493="LLT",0.12,IF(N493="LST-OO",0.12,IF(N493="LLT-OO",0.12,IF(N493="LMT-OO",0.12,IF(N493="HST",0.07,IF(N493="HLT",0.07)))))))))</f>
        <v>0</v>
      </c>
      <c r="M493" s="33" t="str">
        <f aca="false">IF(ISBLANK(N493),"",IF(N493="HST",J493+K493*((I493+H493)/2),IF(N493="HLT",J493+K493*((I493+H493)/2),J493+K493*LN((I493+H493)/2))))</f>
        <v/>
      </c>
      <c r="N493" s="31"/>
      <c r="O493" s="31"/>
      <c r="P493" s="34" t="n">
        <f aca="false">IF($H$3="US",IF(LEFT(N493,1)="S",IF(O493&lt;=4000,1,IF(O493&gt;4000,0.79+(6*O493/100000))),IF(LEFT(N493,1)="L",IF(O493&lt;=200,1,IF(O493&gt;200,1.005+(4.5526*O493/100000))),IF(LEFT(N493,1)="H",1))),IF($H$3="SI",IF(LEFT(N493,1)="S",IF(O493&lt;=1219.51,1,IF(O493&gt;1219.51,0.79+(6*(O493*3.28)/100000))),IF(LEFT(N493,1)="L",IF(O493&lt;=60.98,1,IF(O493&gt;60.98,1.005+(4.5526*(O493*3.28)/100000))),IF(LEFT(N493,1)="H",1)))))</f>
        <v>0</v>
      </c>
      <c r="Q493" s="35"/>
      <c r="R493" s="36" t="str">
        <f aca="false">IF(AF493&lt;0,0,IF($AD493=0,"Review",IF($H$3="US",(($H493-$I493-0.066667*($G493))/($G493*$M493)-($L493*$Q493))*$P493,(($H493-$I493-0.066667*($G493))/($G493*$M493)-($L493/8.696*$Q493))*$P493*37)))</f>
        <v>Review</v>
      </c>
      <c r="S493" s="37" t="str">
        <f aca="false">IF(R493="Review","",IF(R493=0,"",(SQRT(SUMSQ((5),(100*1.4/(H493-I493)),(100*IF($E$3="US",0.1,0.1*37)/R493)))/100)*R493))</f>
        <v/>
      </c>
      <c r="T493" s="38" t="str">
        <f aca="false">IF(R493="Review","",IF(R493=0,"",S493/R493))</f>
        <v/>
      </c>
      <c r="U493" s="39" t="n">
        <v>0.1814</v>
      </c>
      <c r="V493" s="40" t="n">
        <v>0.00096</v>
      </c>
      <c r="W493" s="41" t="e">
        <f aca="false">U493*G493</f>
        <v>#VALUE!</v>
      </c>
      <c r="X493" s="41" t="e">
        <f aca="false">EXP(-W493)</f>
        <v>#VALUE!</v>
      </c>
      <c r="Y493" s="41" t="e">
        <f aca="false">1-X493</f>
        <v>#VALUE!</v>
      </c>
      <c r="Z493" s="41" t="e">
        <f aca="false">1-(Y493/W493)</f>
        <v>#VALUE!</v>
      </c>
      <c r="AA493" s="41" t="e">
        <f aca="false">(R493*U493*V493)/Z493</f>
        <v>#VALUE!</v>
      </c>
      <c r="AB493" s="40" t="n">
        <v>0.01887</v>
      </c>
      <c r="AC493" s="42" t="s">
        <v>50</v>
      </c>
      <c r="AD493" s="43" t="b">
        <f aca="false">AND(NOT(ISBLANK(D493)),NOT(ISBLANK(F493)),NOT(ISBLANK(H493)),NOT(ISBLANK(I493)),NOT(ISBLANK(O493)),NOT(ISBLANK(Q493)),Q493&gt;=0,O493&gt;=0,H493&gt;=0,I493&gt;=0,G493&gt;0)</f>
        <v>0</v>
      </c>
      <c r="AE493" s="42" t="s">
        <v>51</v>
      </c>
      <c r="AF493" s="44" t="str">
        <f aca="false">IF($AD493=0,"Review",IF($H$3="US",(($H493-$I493-0.066667*($G493))/($G493*$M493)-($L493*$Q493))*$P493,(($H493-$I493-0.066667*($G493))/($G493*$M493)-($L493/8.696*$Q493))*$P493*37))</f>
        <v>Review</v>
      </c>
      <c r="AG493" s="45" t="str">
        <f aca="false">IF($AD493=0,"Review",IF($H$3="US",AA493/AB493*0.105*37,AA493/AB493))</f>
        <v>Review</v>
      </c>
      <c r="AH493" s="46" t="str">
        <f aca="false">IF($AD493=0,"",IF($H$3="US",AG493/60/60,AG493/24/60/60))</f>
        <v/>
      </c>
      <c r="AI493" s="47" t="str">
        <f aca="false">IF($AD493=0,"",IF($H$3="US",AA493/AB493*37/24/60/60,AA493/AB493/24/60/60))</f>
        <v/>
      </c>
      <c r="AJ493" s="48" t="str">
        <f aca="false">IF(AD493=0,"",IF(AF493=0,"",S493/R493))</f>
        <v/>
      </c>
      <c r="AK493" s="49" t="str">
        <f aca="false">IF(AD493=1,5%,"")</f>
        <v/>
      </c>
      <c r="AL493" s="49" t="str">
        <f aca="false">IF(AD493=1,(100*1.4)/(H493-I493)/100,"")</f>
        <v/>
      </c>
      <c r="AM493" s="49" t="str">
        <f aca="false">IF(AD493=1,IF(G493&gt;0,IF($H$3="US",0.1/AF493,(0.1*37)/AF493),0.1),"")</f>
        <v/>
      </c>
      <c r="AN493" s="49" t="str">
        <f aca="false">IF(AD493=1,SQRT(AK493*AK493+AL493*AL493+AM493*AM493),"")</f>
        <v/>
      </c>
      <c r="AO493" s="55"/>
    </row>
    <row r="494" customFormat="false" ht="19.35" hidden="false" customHeight="false" outlineLevel="0" collapsed="false">
      <c r="A494" s="26"/>
      <c r="B494" s="26"/>
      <c r="C494" s="27"/>
      <c r="D494" s="28"/>
      <c r="E494" s="27"/>
      <c r="F494" s="28"/>
      <c r="G494" s="29" t="str">
        <f aca="false">IF(OR(ISBLANK(C494),ISBLANK(D494),ISBLANK(E494),ISBLANK(F494)),"",(E494+F494)-(C494+D494))</f>
        <v/>
      </c>
      <c r="H494" s="30"/>
      <c r="I494" s="31"/>
      <c r="J494" s="32" t="n">
        <f aca="false">IF(N494="SST",0.314473,IF(N494="SLT",0.031243,IF(N494="LST",0.124228,IF(N494="LLT",0.010189,IF(N494="LST-OO",0.074671,IF(N494="LLT-OO",0.011965,IF(N494="LMT-OO",0.013497,IF(N494="HST",7.2954,IF(N494="HLT",0.60795)))))))))</f>
        <v>0</v>
      </c>
      <c r="K494" s="32" t="n">
        <f aca="false">IF(N494="SST",0.260619,IF(N494="SLT",0.02188,IF(N494="LST",0.040676,IF(N494="LLT",0.003372,IF(N494="LST-OO",0.037557,IF(N494="LLT-OO",0.002079,IF(N494="LMT-OO",0.012499,IF(N494="HST",0.004293,IF(N494="HLT",0.0003578)))))))))</f>
        <v>0</v>
      </c>
      <c r="L494" s="29" t="n">
        <f aca="false">IF(N494="SST",0.087,IF(N494="SLT",0.087,IF(N494="LST",0.12,IF(N494="LLT",0.12,IF(N494="LST-OO",0.12,IF(N494="LLT-OO",0.12,IF(N494="LMT-OO",0.12,IF(N494="HST",0.07,IF(N494="HLT",0.07)))))))))</f>
        <v>0</v>
      </c>
      <c r="M494" s="33" t="str">
        <f aca="false">IF(ISBLANK(N494),"",IF(N494="HST",J494+K494*((I494+H494)/2),IF(N494="HLT",J494+K494*((I494+H494)/2),J494+K494*LN((I494+H494)/2))))</f>
        <v/>
      </c>
      <c r="N494" s="31"/>
      <c r="O494" s="31"/>
      <c r="P494" s="34" t="n">
        <f aca="false">IF($H$3="US",IF(LEFT(N494,1)="S",IF(O494&lt;=4000,1,IF(O494&gt;4000,0.79+(6*O494/100000))),IF(LEFT(N494,1)="L",IF(O494&lt;=200,1,IF(O494&gt;200,1.005+(4.5526*O494/100000))),IF(LEFT(N494,1)="H",1))),IF($H$3="SI",IF(LEFT(N494,1)="S",IF(O494&lt;=1219.51,1,IF(O494&gt;1219.51,0.79+(6*(O494*3.28)/100000))),IF(LEFT(N494,1)="L",IF(O494&lt;=60.98,1,IF(O494&gt;60.98,1.005+(4.5526*(O494*3.28)/100000))),IF(LEFT(N494,1)="H",1)))))</f>
        <v>0</v>
      </c>
      <c r="Q494" s="35"/>
      <c r="R494" s="36" t="str">
        <f aca="false">IF(AF494&lt;0,0,IF($AD494=0,"Review",IF($H$3="US",(($H494-$I494-0.066667*($G494))/($G494*$M494)-($L494*$Q494))*$P494,(($H494-$I494-0.066667*($G494))/($G494*$M494)-($L494/8.696*$Q494))*$P494*37)))</f>
        <v>Review</v>
      </c>
      <c r="S494" s="37" t="str">
        <f aca="false">IF(R494="Review","",IF(R494=0,"",(SQRT(SUMSQ((5),(100*1.4/(H494-I494)),(100*IF($E$3="US",0.1,0.1*37)/R494)))/100)*R494))</f>
        <v/>
      </c>
      <c r="T494" s="38" t="str">
        <f aca="false">IF(R494="Review","",IF(R494=0,"",S494/R494))</f>
        <v/>
      </c>
      <c r="U494" s="39" t="n">
        <v>0.1814</v>
      </c>
      <c r="V494" s="40" t="n">
        <v>0.00096</v>
      </c>
      <c r="W494" s="41" t="e">
        <f aca="false">U494*G494</f>
        <v>#VALUE!</v>
      </c>
      <c r="X494" s="41" t="e">
        <f aca="false">EXP(-W494)</f>
        <v>#VALUE!</v>
      </c>
      <c r="Y494" s="41" t="e">
        <f aca="false">1-X494</f>
        <v>#VALUE!</v>
      </c>
      <c r="Z494" s="41" t="e">
        <f aca="false">1-(Y494/W494)</f>
        <v>#VALUE!</v>
      </c>
      <c r="AA494" s="41" t="e">
        <f aca="false">(R494*U494*V494)/Z494</f>
        <v>#VALUE!</v>
      </c>
      <c r="AB494" s="40" t="n">
        <v>0.01887</v>
      </c>
      <c r="AC494" s="42" t="s">
        <v>50</v>
      </c>
      <c r="AD494" s="43" t="b">
        <f aca="false">AND(NOT(ISBLANK(D494)),NOT(ISBLANK(F494)),NOT(ISBLANK(H494)),NOT(ISBLANK(I494)),NOT(ISBLANK(O494)),NOT(ISBLANK(Q494)),Q494&gt;=0,O494&gt;=0,H494&gt;=0,I494&gt;=0,G494&gt;0)</f>
        <v>0</v>
      </c>
      <c r="AE494" s="42" t="s">
        <v>51</v>
      </c>
      <c r="AF494" s="44" t="str">
        <f aca="false">IF($AD494=0,"Review",IF($H$3="US",(($H494-$I494-0.066667*($G494))/($G494*$M494)-($L494*$Q494))*$P494,(($H494-$I494-0.066667*($G494))/($G494*$M494)-($L494/8.696*$Q494))*$P494*37))</f>
        <v>Review</v>
      </c>
      <c r="AG494" s="45" t="str">
        <f aca="false">IF($AD494=0,"Review",IF($H$3="US",AA494/AB494*0.105*37,AA494/AB494))</f>
        <v>Review</v>
      </c>
      <c r="AH494" s="46" t="str">
        <f aca="false">IF($AD494=0,"",IF($H$3="US",AG494/60/60,AG494/24/60/60))</f>
        <v/>
      </c>
      <c r="AI494" s="47" t="str">
        <f aca="false">IF($AD494=0,"",IF($H$3="US",AA494/AB494*37/24/60/60,AA494/AB494/24/60/60))</f>
        <v/>
      </c>
      <c r="AJ494" s="48" t="str">
        <f aca="false">IF(AD494=0,"",IF(AF494=0,"",S494/R494))</f>
        <v/>
      </c>
      <c r="AK494" s="49" t="str">
        <f aca="false">IF(AD494=1,5%,"")</f>
        <v/>
      </c>
      <c r="AL494" s="49" t="str">
        <f aca="false">IF(AD494=1,(100*1.4)/(H494-I494)/100,"")</f>
        <v/>
      </c>
      <c r="AM494" s="49" t="str">
        <f aca="false">IF(AD494=1,IF(G494&gt;0,IF($H$3="US",0.1/AF494,(0.1*37)/AF494),0.1),"")</f>
        <v/>
      </c>
      <c r="AN494" s="49" t="str">
        <f aca="false">IF(AD494=1,SQRT(AK494*AK494+AL494*AL494+AM494*AM494),"")</f>
        <v/>
      </c>
      <c r="AO494" s="55"/>
    </row>
    <row r="495" customFormat="false" ht="19.35" hidden="false" customHeight="false" outlineLevel="0" collapsed="false">
      <c r="A495" s="26"/>
      <c r="B495" s="26"/>
      <c r="C495" s="27"/>
      <c r="D495" s="28"/>
      <c r="E495" s="27"/>
      <c r="F495" s="28"/>
      <c r="G495" s="29" t="str">
        <f aca="false">IF(OR(ISBLANK(C495),ISBLANK(D495),ISBLANK(E495),ISBLANK(F495)),"",(E495+F495)-(C495+D495))</f>
        <v/>
      </c>
      <c r="H495" s="30"/>
      <c r="I495" s="31"/>
      <c r="J495" s="32" t="n">
        <f aca="false">IF(N495="SST",0.314473,IF(N495="SLT",0.031243,IF(N495="LST",0.124228,IF(N495="LLT",0.010189,IF(N495="LST-OO",0.074671,IF(N495="LLT-OO",0.011965,IF(N495="LMT-OO",0.013497,IF(N495="HST",7.2954,IF(N495="HLT",0.60795)))))))))</f>
        <v>0</v>
      </c>
      <c r="K495" s="32" t="n">
        <f aca="false">IF(N495="SST",0.260619,IF(N495="SLT",0.02188,IF(N495="LST",0.040676,IF(N495="LLT",0.003372,IF(N495="LST-OO",0.037557,IF(N495="LLT-OO",0.002079,IF(N495="LMT-OO",0.012499,IF(N495="HST",0.004293,IF(N495="HLT",0.0003578)))))))))</f>
        <v>0</v>
      </c>
      <c r="L495" s="29" t="n">
        <f aca="false">IF(N495="SST",0.087,IF(N495="SLT",0.087,IF(N495="LST",0.12,IF(N495="LLT",0.12,IF(N495="LST-OO",0.12,IF(N495="LLT-OO",0.12,IF(N495="LMT-OO",0.12,IF(N495="HST",0.07,IF(N495="HLT",0.07)))))))))</f>
        <v>0</v>
      </c>
      <c r="M495" s="33" t="str">
        <f aca="false">IF(ISBLANK(N495),"",IF(N495="HST",J495+K495*((I495+H495)/2),IF(N495="HLT",J495+K495*((I495+H495)/2),J495+K495*LN((I495+H495)/2))))</f>
        <v/>
      </c>
      <c r="N495" s="31"/>
      <c r="O495" s="31"/>
      <c r="P495" s="34" t="n">
        <f aca="false">IF($H$3="US",IF(LEFT(N495,1)="S",IF(O495&lt;=4000,1,IF(O495&gt;4000,0.79+(6*O495/100000))),IF(LEFT(N495,1)="L",IF(O495&lt;=200,1,IF(O495&gt;200,1.005+(4.5526*O495/100000))),IF(LEFT(N495,1)="H",1))),IF($H$3="SI",IF(LEFT(N495,1)="S",IF(O495&lt;=1219.51,1,IF(O495&gt;1219.51,0.79+(6*(O495*3.28)/100000))),IF(LEFT(N495,1)="L",IF(O495&lt;=60.98,1,IF(O495&gt;60.98,1.005+(4.5526*(O495*3.28)/100000))),IF(LEFT(N495,1)="H",1)))))</f>
        <v>0</v>
      </c>
      <c r="Q495" s="35"/>
      <c r="R495" s="36" t="str">
        <f aca="false">IF(AF495&lt;0,0,IF($AD495=0,"Review",IF($H$3="US",(($H495-$I495-0.066667*($G495))/($G495*$M495)-($L495*$Q495))*$P495,(($H495-$I495-0.066667*($G495))/($G495*$M495)-($L495/8.696*$Q495))*$P495*37)))</f>
        <v>Review</v>
      </c>
      <c r="S495" s="37" t="str">
        <f aca="false">IF(R495="Review","",IF(R495=0,"",(SQRT(SUMSQ((5),(100*1.4/(H495-I495)),(100*IF($E$3="US",0.1,0.1*37)/R495)))/100)*R495))</f>
        <v/>
      </c>
      <c r="T495" s="38" t="str">
        <f aca="false">IF(R495="Review","",IF(R495=0,"",S495/R495))</f>
        <v/>
      </c>
      <c r="U495" s="39" t="n">
        <v>0.1814</v>
      </c>
      <c r="V495" s="40" t="n">
        <v>0.00096</v>
      </c>
      <c r="W495" s="41" t="e">
        <f aca="false">U495*G495</f>
        <v>#VALUE!</v>
      </c>
      <c r="X495" s="41" t="e">
        <f aca="false">EXP(-W495)</f>
        <v>#VALUE!</v>
      </c>
      <c r="Y495" s="41" t="e">
        <f aca="false">1-X495</f>
        <v>#VALUE!</v>
      </c>
      <c r="Z495" s="41" t="e">
        <f aca="false">1-(Y495/W495)</f>
        <v>#VALUE!</v>
      </c>
      <c r="AA495" s="41" t="e">
        <f aca="false">(R495*U495*V495)/Z495</f>
        <v>#VALUE!</v>
      </c>
      <c r="AB495" s="40" t="n">
        <v>0.01887</v>
      </c>
      <c r="AC495" s="42" t="s">
        <v>50</v>
      </c>
      <c r="AD495" s="43" t="b">
        <f aca="false">AND(NOT(ISBLANK(D495)),NOT(ISBLANK(F495)),NOT(ISBLANK(H495)),NOT(ISBLANK(I495)),NOT(ISBLANK(O495)),NOT(ISBLANK(Q495)),Q495&gt;=0,O495&gt;=0,H495&gt;=0,I495&gt;=0,G495&gt;0)</f>
        <v>0</v>
      </c>
      <c r="AE495" s="42" t="s">
        <v>51</v>
      </c>
      <c r="AF495" s="44" t="str">
        <f aca="false">IF($AD495=0,"Review",IF($H$3="US",(($H495-$I495-0.066667*($G495))/($G495*$M495)-($L495*$Q495))*$P495,(($H495-$I495-0.066667*($G495))/($G495*$M495)-($L495/8.696*$Q495))*$P495*37))</f>
        <v>Review</v>
      </c>
      <c r="AG495" s="45" t="str">
        <f aca="false">IF($AD495=0,"Review",IF($H$3="US",AA495/AB495*0.105*37,AA495/AB495))</f>
        <v>Review</v>
      </c>
      <c r="AH495" s="46" t="str">
        <f aca="false">IF($AD495=0,"",IF($H$3="US",AG495/60/60,AG495/24/60/60))</f>
        <v/>
      </c>
      <c r="AI495" s="47" t="str">
        <f aca="false">IF($AD495=0,"",IF($H$3="US",AA495/AB495*37/24/60/60,AA495/AB495/24/60/60))</f>
        <v/>
      </c>
      <c r="AJ495" s="48" t="str">
        <f aca="false">IF(AD495=0,"",IF(AF495=0,"",S495/R495))</f>
        <v/>
      </c>
      <c r="AK495" s="49" t="str">
        <f aca="false">IF(AD495=1,5%,"")</f>
        <v/>
      </c>
      <c r="AL495" s="49" t="str">
        <f aca="false">IF(AD495=1,(100*1.4)/(H495-I495)/100,"")</f>
        <v/>
      </c>
      <c r="AM495" s="49" t="str">
        <f aca="false">IF(AD495=1,IF(G495&gt;0,IF($H$3="US",0.1/AF495,(0.1*37)/AF495),0.1),"")</f>
        <v/>
      </c>
      <c r="AN495" s="49" t="str">
        <f aca="false">IF(AD495=1,SQRT(AK495*AK495+AL495*AL495+AM495*AM495),"")</f>
        <v/>
      </c>
      <c r="AO495" s="55"/>
    </row>
    <row r="496" customFormat="false" ht="19.35" hidden="false" customHeight="false" outlineLevel="0" collapsed="false">
      <c r="A496" s="26"/>
      <c r="B496" s="26"/>
      <c r="C496" s="27"/>
      <c r="D496" s="28"/>
      <c r="E496" s="27"/>
      <c r="F496" s="28"/>
      <c r="G496" s="29" t="str">
        <f aca="false">IF(OR(ISBLANK(C496),ISBLANK(D496),ISBLANK(E496),ISBLANK(F496)),"",(E496+F496)-(C496+D496))</f>
        <v/>
      </c>
      <c r="H496" s="30"/>
      <c r="I496" s="31"/>
      <c r="J496" s="32" t="n">
        <f aca="false">IF(N496="SST",0.314473,IF(N496="SLT",0.031243,IF(N496="LST",0.124228,IF(N496="LLT",0.010189,IF(N496="LST-OO",0.074671,IF(N496="LLT-OO",0.011965,IF(N496="LMT-OO",0.013497,IF(N496="HST",7.2954,IF(N496="HLT",0.60795)))))))))</f>
        <v>0</v>
      </c>
      <c r="K496" s="32" t="n">
        <f aca="false">IF(N496="SST",0.260619,IF(N496="SLT",0.02188,IF(N496="LST",0.040676,IF(N496="LLT",0.003372,IF(N496="LST-OO",0.037557,IF(N496="LLT-OO",0.002079,IF(N496="LMT-OO",0.012499,IF(N496="HST",0.004293,IF(N496="HLT",0.0003578)))))))))</f>
        <v>0</v>
      </c>
      <c r="L496" s="29" t="n">
        <f aca="false">IF(N496="SST",0.087,IF(N496="SLT",0.087,IF(N496="LST",0.12,IF(N496="LLT",0.12,IF(N496="LST-OO",0.12,IF(N496="LLT-OO",0.12,IF(N496="LMT-OO",0.12,IF(N496="HST",0.07,IF(N496="HLT",0.07)))))))))</f>
        <v>0</v>
      </c>
      <c r="M496" s="33" t="str">
        <f aca="false">IF(ISBLANK(N496),"",IF(N496="HST",J496+K496*((I496+H496)/2),IF(N496="HLT",J496+K496*((I496+H496)/2),J496+K496*LN((I496+H496)/2))))</f>
        <v/>
      </c>
      <c r="N496" s="31"/>
      <c r="O496" s="31"/>
      <c r="P496" s="34" t="n">
        <f aca="false">IF($H$3="US",IF(LEFT(N496,1)="S",IF(O496&lt;=4000,1,IF(O496&gt;4000,0.79+(6*O496/100000))),IF(LEFT(N496,1)="L",IF(O496&lt;=200,1,IF(O496&gt;200,1.005+(4.5526*O496/100000))),IF(LEFT(N496,1)="H",1))),IF($H$3="SI",IF(LEFT(N496,1)="S",IF(O496&lt;=1219.51,1,IF(O496&gt;1219.51,0.79+(6*(O496*3.28)/100000))),IF(LEFT(N496,1)="L",IF(O496&lt;=60.98,1,IF(O496&gt;60.98,1.005+(4.5526*(O496*3.28)/100000))),IF(LEFT(N496,1)="H",1)))))</f>
        <v>0</v>
      </c>
      <c r="Q496" s="35"/>
      <c r="R496" s="36" t="str">
        <f aca="false">IF(AF496&lt;0,0,IF($AD496=0,"Review",IF($H$3="US",(($H496-$I496-0.066667*($G496))/($G496*$M496)-($L496*$Q496))*$P496,(($H496-$I496-0.066667*($G496))/($G496*$M496)-($L496/8.696*$Q496))*$P496*37)))</f>
        <v>Review</v>
      </c>
      <c r="S496" s="37" t="str">
        <f aca="false">IF(R496="Review","",IF(R496=0,"",(SQRT(SUMSQ((5),(100*1.4/(H496-I496)),(100*IF($E$3="US",0.1,0.1*37)/R496)))/100)*R496))</f>
        <v/>
      </c>
      <c r="T496" s="38" t="str">
        <f aca="false">IF(R496="Review","",IF(R496=0,"",S496/R496))</f>
        <v/>
      </c>
      <c r="U496" s="39" t="n">
        <v>0.1814</v>
      </c>
      <c r="V496" s="40" t="n">
        <v>0.00096</v>
      </c>
      <c r="W496" s="41" t="e">
        <f aca="false">U496*G496</f>
        <v>#VALUE!</v>
      </c>
      <c r="X496" s="41" t="e">
        <f aca="false">EXP(-W496)</f>
        <v>#VALUE!</v>
      </c>
      <c r="Y496" s="41" t="e">
        <f aca="false">1-X496</f>
        <v>#VALUE!</v>
      </c>
      <c r="Z496" s="41" t="e">
        <f aca="false">1-(Y496/W496)</f>
        <v>#VALUE!</v>
      </c>
      <c r="AA496" s="41" t="e">
        <f aca="false">(R496*U496*V496)/Z496</f>
        <v>#VALUE!</v>
      </c>
      <c r="AB496" s="40" t="n">
        <v>0.01887</v>
      </c>
      <c r="AC496" s="42" t="s">
        <v>50</v>
      </c>
      <c r="AD496" s="43" t="b">
        <f aca="false">AND(NOT(ISBLANK(D496)),NOT(ISBLANK(F496)),NOT(ISBLANK(H496)),NOT(ISBLANK(I496)),NOT(ISBLANK(O496)),NOT(ISBLANK(Q496)),Q496&gt;=0,O496&gt;=0,H496&gt;=0,I496&gt;=0,G496&gt;0)</f>
        <v>0</v>
      </c>
      <c r="AE496" s="42" t="s">
        <v>51</v>
      </c>
      <c r="AF496" s="44" t="str">
        <f aca="false">IF($AD496=0,"Review",IF($H$3="US",(($H496-$I496-0.066667*($G496))/($G496*$M496)-($L496*$Q496))*$P496,(($H496-$I496-0.066667*($G496))/($G496*$M496)-($L496/8.696*$Q496))*$P496*37))</f>
        <v>Review</v>
      </c>
      <c r="AG496" s="45" t="str">
        <f aca="false">IF($AD496=0,"Review",IF($H$3="US",AA496/AB496*0.105*37,AA496/AB496))</f>
        <v>Review</v>
      </c>
      <c r="AH496" s="46" t="str">
        <f aca="false">IF($AD496=0,"",IF($H$3="US",AG496/60/60,AG496/24/60/60))</f>
        <v/>
      </c>
      <c r="AI496" s="47" t="str">
        <f aca="false">IF($AD496=0,"",IF($H$3="US",AA496/AB496*37/24/60/60,AA496/AB496/24/60/60))</f>
        <v/>
      </c>
      <c r="AJ496" s="48" t="str">
        <f aca="false">IF(AD496=0,"",IF(AF496=0,"",S496/R496))</f>
        <v/>
      </c>
      <c r="AK496" s="49" t="str">
        <f aca="false">IF(AD496=1,5%,"")</f>
        <v/>
      </c>
      <c r="AL496" s="49" t="str">
        <f aca="false">IF(AD496=1,(100*1.4)/(H496-I496)/100,"")</f>
        <v/>
      </c>
      <c r="AM496" s="49" t="str">
        <f aca="false">IF(AD496=1,IF(G496&gt;0,IF($H$3="US",0.1/AF496,(0.1*37)/AF496),0.1),"")</f>
        <v/>
      </c>
      <c r="AN496" s="49" t="str">
        <f aca="false">IF(AD496=1,SQRT(AK496*AK496+AL496*AL496+AM496*AM496),"")</f>
        <v/>
      </c>
      <c r="AO496" s="55"/>
    </row>
    <row r="497" customFormat="false" ht="19.35" hidden="false" customHeight="false" outlineLevel="0" collapsed="false">
      <c r="A497" s="26"/>
      <c r="B497" s="26"/>
      <c r="C497" s="27"/>
      <c r="D497" s="28"/>
      <c r="E497" s="27"/>
      <c r="F497" s="28"/>
      <c r="G497" s="29" t="str">
        <f aca="false">IF(OR(ISBLANK(C497),ISBLANK(D497),ISBLANK(E497),ISBLANK(F497)),"",(E497+F497)-(C497+D497))</f>
        <v/>
      </c>
      <c r="H497" s="30"/>
      <c r="I497" s="31"/>
      <c r="J497" s="32" t="n">
        <f aca="false">IF(N497="SST",0.314473,IF(N497="SLT",0.031243,IF(N497="LST",0.124228,IF(N497="LLT",0.010189,IF(N497="LST-OO",0.074671,IF(N497="LLT-OO",0.011965,IF(N497="LMT-OO",0.013497,IF(N497="HST",7.2954,IF(N497="HLT",0.60795)))))))))</f>
        <v>0</v>
      </c>
      <c r="K497" s="32" t="n">
        <f aca="false">IF(N497="SST",0.260619,IF(N497="SLT",0.02188,IF(N497="LST",0.040676,IF(N497="LLT",0.003372,IF(N497="LST-OO",0.037557,IF(N497="LLT-OO",0.002079,IF(N497="LMT-OO",0.012499,IF(N497="HST",0.004293,IF(N497="HLT",0.0003578)))))))))</f>
        <v>0</v>
      </c>
      <c r="L497" s="29" t="n">
        <f aca="false">IF(N497="SST",0.087,IF(N497="SLT",0.087,IF(N497="LST",0.12,IF(N497="LLT",0.12,IF(N497="LST-OO",0.12,IF(N497="LLT-OO",0.12,IF(N497="LMT-OO",0.12,IF(N497="HST",0.07,IF(N497="HLT",0.07)))))))))</f>
        <v>0</v>
      </c>
      <c r="M497" s="33" t="str">
        <f aca="false">IF(ISBLANK(N497),"",IF(N497="HST",J497+K497*((I497+H497)/2),IF(N497="HLT",J497+K497*((I497+H497)/2),J497+K497*LN((I497+H497)/2))))</f>
        <v/>
      </c>
      <c r="N497" s="31"/>
      <c r="O497" s="31"/>
      <c r="P497" s="34" t="n">
        <f aca="false">IF($H$3="US",IF(LEFT(N497,1)="S",IF(O497&lt;=4000,1,IF(O497&gt;4000,0.79+(6*O497/100000))),IF(LEFT(N497,1)="L",IF(O497&lt;=200,1,IF(O497&gt;200,1.005+(4.5526*O497/100000))),IF(LEFT(N497,1)="H",1))),IF($H$3="SI",IF(LEFT(N497,1)="S",IF(O497&lt;=1219.51,1,IF(O497&gt;1219.51,0.79+(6*(O497*3.28)/100000))),IF(LEFT(N497,1)="L",IF(O497&lt;=60.98,1,IF(O497&gt;60.98,1.005+(4.5526*(O497*3.28)/100000))),IF(LEFT(N497,1)="H",1)))))</f>
        <v>0</v>
      </c>
      <c r="Q497" s="35"/>
      <c r="R497" s="36" t="str">
        <f aca="false">IF(AF497&lt;0,0,IF($AD497=0,"Review",IF($H$3="US",(($H497-$I497-0.066667*($G497))/($G497*$M497)-($L497*$Q497))*$P497,(($H497-$I497-0.066667*($G497))/($G497*$M497)-($L497/8.696*$Q497))*$P497*37)))</f>
        <v>Review</v>
      </c>
      <c r="S497" s="37" t="str">
        <f aca="false">IF(R497="Review","",IF(R497=0,"",(SQRT(SUMSQ((5),(100*1.4/(H497-I497)),(100*IF($E$3="US",0.1,0.1*37)/R497)))/100)*R497))</f>
        <v/>
      </c>
      <c r="T497" s="38" t="str">
        <f aca="false">IF(R497="Review","",IF(R497=0,"",S497/R497))</f>
        <v/>
      </c>
      <c r="U497" s="39" t="n">
        <v>0.1814</v>
      </c>
      <c r="V497" s="40" t="n">
        <v>0.00096</v>
      </c>
      <c r="W497" s="41" t="e">
        <f aca="false">U497*G497</f>
        <v>#VALUE!</v>
      </c>
      <c r="X497" s="41" t="e">
        <f aca="false">EXP(-W497)</f>
        <v>#VALUE!</v>
      </c>
      <c r="Y497" s="41" t="e">
        <f aca="false">1-X497</f>
        <v>#VALUE!</v>
      </c>
      <c r="Z497" s="41" t="e">
        <f aca="false">1-(Y497/W497)</f>
        <v>#VALUE!</v>
      </c>
      <c r="AA497" s="41" t="e">
        <f aca="false">(R497*U497*V497)/Z497</f>
        <v>#VALUE!</v>
      </c>
      <c r="AB497" s="40" t="n">
        <v>0.01887</v>
      </c>
      <c r="AC497" s="42" t="s">
        <v>50</v>
      </c>
      <c r="AD497" s="43" t="b">
        <f aca="false">AND(NOT(ISBLANK(D497)),NOT(ISBLANK(F497)),NOT(ISBLANK(H497)),NOT(ISBLANK(I497)),NOT(ISBLANK(O497)),NOT(ISBLANK(Q497)),Q497&gt;=0,O497&gt;=0,H497&gt;=0,I497&gt;=0,G497&gt;0)</f>
        <v>0</v>
      </c>
      <c r="AE497" s="42" t="s">
        <v>51</v>
      </c>
      <c r="AF497" s="44" t="str">
        <f aca="false">IF($AD497=0,"Review",IF($H$3="US",(($H497-$I497-0.066667*($G497))/($G497*$M497)-($L497*$Q497))*$P497,(($H497-$I497-0.066667*($G497))/($G497*$M497)-($L497/8.696*$Q497))*$P497*37))</f>
        <v>Review</v>
      </c>
      <c r="AG497" s="45" t="str">
        <f aca="false">IF($AD497=0,"Review",IF($H$3="US",AA497/AB497*0.105*37,AA497/AB497))</f>
        <v>Review</v>
      </c>
      <c r="AH497" s="46" t="str">
        <f aca="false">IF($AD497=0,"",IF($H$3="US",AG497/60/60,AG497/24/60/60))</f>
        <v/>
      </c>
      <c r="AI497" s="47" t="str">
        <f aca="false">IF($AD497=0,"",IF($H$3="US",AA497/AB497*37/24/60/60,AA497/AB497/24/60/60))</f>
        <v/>
      </c>
      <c r="AJ497" s="48" t="str">
        <f aca="false">IF(AD497=0,"",IF(AF497=0,"",S497/R497))</f>
        <v/>
      </c>
      <c r="AK497" s="49" t="str">
        <f aca="false">IF(AD497=1,5%,"")</f>
        <v/>
      </c>
      <c r="AL497" s="49" t="str">
        <f aca="false">IF(AD497=1,(100*1.4)/(H497-I497)/100,"")</f>
        <v/>
      </c>
      <c r="AM497" s="49" t="str">
        <f aca="false">IF(AD497=1,IF(G497&gt;0,IF($H$3="US",0.1/AF497,(0.1*37)/AF497),0.1),"")</f>
        <v/>
      </c>
      <c r="AN497" s="49" t="str">
        <f aca="false">IF(AD497=1,SQRT(AK497*AK497+AL497*AL497+AM497*AM497),"")</f>
        <v/>
      </c>
      <c r="AO497" s="55"/>
    </row>
    <row r="498" customFormat="false" ht="19.35" hidden="false" customHeight="false" outlineLevel="0" collapsed="false">
      <c r="A498" s="26"/>
      <c r="B498" s="26"/>
      <c r="C498" s="27"/>
      <c r="D498" s="28"/>
      <c r="E498" s="27"/>
      <c r="F498" s="28"/>
      <c r="G498" s="29" t="str">
        <f aca="false">IF(OR(ISBLANK(C498),ISBLANK(D498),ISBLANK(E498),ISBLANK(F498)),"",(E498+F498)-(C498+D498))</f>
        <v/>
      </c>
      <c r="H498" s="30"/>
      <c r="I498" s="31"/>
      <c r="J498" s="32" t="n">
        <f aca="false">IF(N498="SST",0.314473,IF(N498="SLT",0.031243,IF(N498="LST",0.124228,IF(N498="LLT",0.010189,IF(N498="LST-OO",0.074671,IF(N498="LLT-OO",0.011965,IF(N498="LMT-OO",0.013497,IF(N498="HST",7.2954,IF(N498="HLT",0.60795)))))))))</f>
        <v>0</v>
      </c>
      <c r="K498" s="32" t="n">
        <f aca="false">IF(N498="SST",0.260619,IF(N498="SLT",0.02188,IF(N498="LST",0.040676,IF(N498="LLT",0.003372,IF(N498="LST-OO",0.037557,IF(N498="LLT-OO",0.002079,IF(N498="LMT-OO",0.012499,IF(N498="HST",0.004293,IF(N498="HLT",0.0003578)))))))))</f>
        <v>0</v>
      </c>
      <c r="L498" s="29" t="n">
        <f aca="false">IF(N498="SST",0.087,IF(N498="SLT",0.087,IF(N498="LST",0.12,IF(N498="LLT",0.12,IF(N498="LST-OO",0.12,IF(N498="LLT-OO",0.12,IF(N498="LMT-OO",0.12,IF(N498="HST",0.07,IF(N498="HLT",0.07)))))))))</f>
        <v>0</v>
      </c>
      <c r="M498" s="33" t="str">
        <f aca="false">IF(ISBLANK(N498),"",IF(N498="HST",J498+K498*((I498+H498)/2),IF(N498="HLT",J498+K498*((I498+H498)/2),J498+K498*LN((I498+H498)/2))))</f>
        <v/>
      </c>
      <c r="N498" s="31"/>
      <c r="O498" s="31"/>
      <c r="P498" s="34" t="n">
        <f aca="false">IF($H$3="US",IF(LEFT(N498,1)="S",IF(O498&lt;=4000,1,IF(O498&gt;4000,0.79+(6*O498/100000))),IF(LEFT(N498,1)="L",IF(O498&lt;=200,1,IF(O498&gt;200,1.005+(4.5526*O498/100000))),IF(LEFT(N498,1)="H",1))),IF($H$3="SI",IF(LEFT(N498,1)="S",IF(O498&lt;=1219.51,1,IF(O498&gt;1219.51,0.79+(6*(O498*3.28)/100000))),IF(LEFT(N498,1)="L",IF(O498&lt;=60.98,1,IF(O498&gt;60.98,1.005+(4.5526*(O498*3.28)/100000))),IF(LEFT(N498,1)="H",1)))))</f>
        <v>0</v>
      </c>
      <c r="Q498" s="35"/>
      <c r="R498" s="36" t="str">
        <f aca="false">IF(AF498&lt;0,0,IF($AD498=0,"Review",IF($H$3="US",(($H498-$I498-0.066667*($G498))/($G498*$M498)-($L498*$Q498))*$P498,(($H498-$I498-0.066667*($G498))/($G498*$M498)-($L498/8.696*$Q498))*$P498*37)))</f>
        <v>Review</v>
      </c>
      <c r="S498" s="37" t="str">
        <f aca="false">IF(R498="Review","",IF(R498=0,"",(SQRT(SUMSQ((5),(100*1.4/(H498-I498)),(100*IF($E$3="US",0.1,0.1*37)/R498)))/100)*R498))</f>
        <v/>
      </c>
      <c r="T498" s="38" t="str">
        <f aca="false">IF(R498="Review","",IF(R498=0,"",S498/R498))</f>
        <v/>
      </c>
      <c r="U498" s="39" t="n">
        <v>0.1814</v>
      </c>
      <c r="V498" s="40" t="n">
        <v>0.00096</v>
      </c>
      <c r="W498" s="41" t="e">
        <f aca="false">U498*G498</f>
        <v>#VALUE!</v>
      </c>
      <c r="X498" s="41" t="e">
        <f aca="false">EXP(-W498)</f>
        <v>#VALUE!</v>
      </c>
      <c r="Y498" s="41" t="e">
        <f aca="false">1-X498</f>
        <v>#VALUE!</v>
      </c>
      <c r="Z498" s="41" t="e">
        <f aca="false">1-(Y498/W498)</f>
        <v>#VALUE!</v>
      </c>
      <c r="AA498" s="41" t="e">
        <f aca="false">(R498*U498*V498)/Z498</f>
        <v>#VALUE!</v>
      </c>
      <c r="AB498" s="40" t="n">
        <v>0.01887</v>
      </c>
      <c r="AC498" s="42" t="s">
        <v>50</v>
      </c>
      <c r="AD498" s="43" t="b">
        <f aca="false">AND(NOT(ISBLANK(D498)),NOT(ISBLANK(F498)),NOT(ISBLANK(H498)),NOT(ISBLANK(I498)),NOT(ISBLANK(O498)),NOT(ISBLANK(Q498)),Q498&gt;=0,O498&gt;=0,H498&gt;=0,I498&gt;=0,G498&gt;0)</f>
        <v>0</v>
      </c>
      <c r="AE498" s="42" t="s">
        <v>51</v>
      </c>
      <c r="AF498" s="44" t="str">
        <f aca="false">IF($AD498=0,"Review",IF($H$3="US",(($H498-$I498-0.066667*($G498))/($G498*$M498)-($L498*$Q498))*$P498,(($H498-$I498-0.066667*($G498))/($G498*$M498)-($L498/8.696*$Q498))*$P498*37))</f>
        <v>Review</v>
      </c>
      <c r="AG498" s="45" t="str">
        <f aca="false">IF($AD498=0,"Review",IF($H$3="US",AA498/AB498*0.105*37,AA498/AB498))</f>
        <v>Review</v>
      </c>
      <c r="AH498" s="46" t="str">
        <f aca="false">IF($AD498=0,"",IF($H$3="US",AG498/60/60,AG498/24/60/60))</f>
        <v/>
      </c>
      <c r="AI498" s="47" t="str">
        <f aca="false">IF($AD498=0,"",IF($H$3="US",AA498/AB498*37/24/60/60,AA498/AB498/24/60/60))</f>
        <v/>
      </c>
      <c r="AJ498" s="48" t="str">
        <f aca="false">IF(AD498=0,"",IF(AF498=0,"",S498/R498))</f>
        <v/>
      </c>
      <c r="AK498" s="49" t="str">
        <f aca="false">IF(AD498=1,5%,"")</f>
        <v/>
      </c>
      <c r="AL498" s="49" t="str">
        <f aca="false">IF(AD498=1,(100*1.4)/(H498-I498)/100,"")</f>
        <v/>
      </c>
      <c r="AM498" s="49" t="str">
        <f aca="false">IF(AD498=1,IF(G498&gt;0,IF($H$3="US",0.1/AF498,(0.1*37)/AF498),0.1),"")</f>
        <v/>
      </c>
      <c r="AN498" s="49" t="str">
        <f aca="false">IF(AD498=1,SQRT(AK498*AK498+AL498*AL498+AM498*AM498),"")</f>
        <v/>
      </c>
      <c r="AO498" s="55"/>
    </row>
    <row r="499" customFormat="false" ht="19.35" hidden="false" customHeight="false" outlineLevel="0" collapsed="false">
      <c r="A499" s="26"/>
      <c r="B499" s="26"/>
      <c r="C499" s="27"/>
      <c r="D499" s="28"/>
      <c r="E499" s="27"/>
      <c r="F499" s="28"/>
      <c r="G499" s="29" t="str">
        <f aca="false">IF(OR(ISBLANK(C499),ISBLANK(D499),ISBLANK(E499),ISBLANK(F499)),"",(E499+F499)-(C499+D499))</f>
        <v/>
      </c>
      <c r="H499" s="30"/>
      <c r="I499" s="31"/>
      <c r="J499" s="32" t="n">
        <f aca="false">IF(N499="SST",0.314473,IF(N499="SLT",0.031243,IF(N499="LST",0.124228,IF(N499="LLT",0.010189,IF(N499="LST-OO",0.074671,IF(N499="LLT-OO",0.011965,IF(N499="LMT-OO",0.013497,IF(N499="HST",7.2954,IF(N499="HLT",0.60795)))))))))</f>
        <v>0</v>
      </c>
      <c r="K499" s="32" t="n">
        <f aca="false">IF(N499="SST",0.260619,IF(N499="SLT",0.02188,IF(N499="LST",0.040676,IF(N499="LLT",0.003372,IF(N499="LST-OO",0.037557,IF(N499="LLT-OO",0.002079,IF(N499="LMT-OO",0.012499,IF(N499="HST",0.004293,IF(N499="HLT",0.0003578)))))))))</f>
        <v>0</v>
      </c>
      <c r="L499" s="29" t="n">
        <f aca="false">IF(N499="SST",0.087,IF(N499="SLT",0.087,IF(N499="LST",0.12,IF(N499="LLT",0.12,IF(N499="LST-OO",0.12,IF(N499="LLT-OO",0.12,IF(N499="LMT-OO",0.12,IF(N499="HST",0.07,IF(N499="HLT",0.07)))))))))</f>
        <v>0</v>
      </c>
      <c r="M499" s="33" t="str">
        <f aca="false">IF(ISBLANK(N499),"",IF(N499="HST",J499+K499*((I499+H499)/2),IF(N499="HLT",J499+K499*((I499+H499)/2),J499+K499*LN((I499+H499)/2))))</f>
        <v/>
      </c>
      <c r="N499" s="31"/>
      <c r="O499" s="31"/>
      <c r="P499" s="34" t="n">
        <f aca="false">IF($H$3="US",IF(LEFT(N499,1)="S",IF(O499&lt;=4000,1,IF(O499&gt;4000,0.79+(6*O499/100000))),IF(LEFT(N499,1)="L",IF(O499&lt;=200,1,IF(O499&gt;200,1.005+(4.5526*O499/100000))),IF(LEFT(N499,1)="H",1))),IF($H$3="SI",IF(LEFT(N499,1)="S",IF(O499&lt;=1219.51,1,IF(O499&gt;1219.51,0.79+(6*(O499*3.28)/100000))),IF(LEFT(N499,1)="L",IF(O499&lt;=60.98,1,IF(O499&gt;60.98,1.005+(4.5526*(O499*3.28)/100000))),IF(LEFT(N499,1)="H",1)))))</f>
        <v>0</v>
      </c>
      <c r="Q499" s="35"/>
      <c r="R499" s="36" t="str">
        <f aca="false">IF(AF499&lt;0,0,IF($AD499=0,"Review",IF($H$3="US",(($H499-$I499-0.066667*($G499))/($G499*$M499)-($L499*$Q499))*$P499,(($H499-$I499-0.066667*($G499))/($G499*$M499)-($L499/8.696*$Q499))*$P499*37)))</f>
        <v>Review</v>
      </c>
      <c r="S499" s="37" t="str">
        <f aca="false">IF(R499="Review","",IF(R499=0,"",(SQRT(SUMSQ((5),(100*1.4/(H499-I499)),(100*IF($E$3="US",0.1,0.1*37)/R499)))/100)*R499))</f>
        <v/>
      </c>
      <c r="T499" s="38" t="str">
        <f aca="false">IF(R499="Review","",IF(R499=0,"",S499/R499))</f>
        <v/>
      </c>
      <c r="U499" s="39" t="n">
        <v>0.1814</v>
      </c>
      <c r="V499" s="40" t="n">
        <v>0.00096</v>
      </c>
      <c r="W499" s="41" t="e">
        <f aca="false">U499*G499</f>
        <v>#VALUE!</v>
      </c>
      <c r="X499" s="41" t="e">
        <f aca="false">EXP(-W499)</f>
        <v>#VALUE!</v>
      </c>
      <c r="Y499" s="41" t="e">
        <f aca="false">1-X499</f>
        <v>#VALUE!</v>
      </c>
      <c r="Z499" s="41" t="e">
        <f aca="false">1-(Y499/W499)</f>
        <v>#VALUE!</v>
      </c>
      <c r="AA499" s="41" t="e">
        <f aca="false">(R499*U499*V499)/Z499</f>
        <v>#VALUE!</v>
      </c>
      <c r="AB499" s="40" t="n">
        <v>0.01887</v>
      </c>
      <c r="AC499" s="42" t="s">
        <v>50</v>
      </c>
      <c r="AD499" s="43" t="b">
        <f aca="false">AND(NOT(ISBLANK(D499)),NOT(ISBLANK(F499)),NOT(ISBLANK(H499)),NOT(ISBLANK(I499)),NOT(ISBLANK(O499)),NOT(ISBLANK(Q499)),Q499&gt;=0,O499&gt;=0,H499&gt;=0,I499&gt;=0,G499&gt;0)</f>
        <v>0</v>
      </c>
      <c r="AE499" s="42" t="s">
        <v>51</v>
      </c>
      <c r="AF499" s="44" t="str">
        <f aca="false">IF($AD499=0,"Review",IF($H$3="US",(($H499-$I499-0.066667*($G499))/($G499*$M499)-($L499*$Q499))*$P499,(($H499-$I499-0.066667*($G499))/($G499*$M499)-($L499/8.696*$Q499))*$P499*37))</f>
        <v>Review</v>
      </c>
      <c r="AG499" s="45" t="str">
        <f aca="false">IF($AD499=0,"Review",IF($H$3="US",AA499/AB499*0.105*37,AA499/AB499))</f>
        <v>Review</v>
      </c>
      <c r="AH499" s="46" t="str">
        <f aca="false">IF($AD499=0,"",IF($H$3="US",AG499/60/60,AG499/24/60/60))</f>
        <v/>
      </c>
      <c r="AI499" s="47" t="str">
        <f aca="false">IF($AD499=0,"",IF($H$3="US",AA499/AB499*37/24/60/60,AA499/AB499/24/60/60))</f>
        <v/>
      </c>
      <c r="AJ499" s="48" t="str">
        <f aca="false">IF(AD499=0,"",IF(AF499=0,"",S499/R499))</f>
        <v/>
      </c>
      <c r="AK499" s="49" t="str">
        <f aca="false">IF(AD499=1,5%,"")</f>
        <v/>
      </c>
      <c r="AL499" s="49" t="str">
        <f aca="false">IF(AD499=1,(100*1.4)/(H499-I499)/100,"")</f>
        <v/>
      </c>
      <c r="AM499" s="49" t="str">
        <f aca="false">IF(AD499=1,IF(G499&gt;0,IF($H$3="US",0.1/AF499,(0.1*37)/AF499),0.1),"")</f>
        <v/>
      </c>
      <c r="AN499" s="49" t="str">
        <f aca="false">IF(AD499=1,SQRT(AK499*AK499+AL499*AL499+AM499*AM499),"")</f>
        <v/>
      </c>
      <c r="AO499" s="55"/>
    </row>
    <row r="500" customFormat="false" ht="19.35" hidden="false" customHeight="false" outlineLevel="0" collapsed="false">
      <c r="A500" s="26"/>
      <c r="B500" s="26"/>
      <c r="C500" s="27"/>
      <c r="D500" s="28"/>
      <c r="E500" s="27"/>
      <c r="F500" s="28"/>
      <c r="G500" s="29" t="str">
        <f aca="false">IF(OR(ISBLANK(C500),ISBLANK(D500),ISBLANK(E500),ISBLANK(F500)),"",(E500+F500)-(C500+D500))</f>
        <v/>
      </c>
      <c r="H500" s="30"/>
      <c r="I500" s="31"/>
      <c r="J500" s="32" t="n">
        <f aca="false">IF(N500="SST",0.314473,IF(N500="SLT",0.031243,IF(N500="LST",0.124228,IF(N500="LLT",0.010189,IF(N500="LST-OO",0.074671,IF(N500="LLT-OO",0.011965,IF(N500="LMT-OO",0.013497,IF(N500="HST",7.2954,IF(N500="HLT",0.60795)))))))))</f>
        <v>0</v>
      </c>
      <c r="K500" s="32" t="n">
        <f aca="false">IF(N500="SST",0.260619,IF(N500="SLT",0.02188,IF(N500="LST",0.040676,IF(N500="LLT",0.003372,IF(N500="LST-OO",0.037557,IF(N500="LLT-OO",0.002079,IF(N500="LMT-OO",0.012499,IF(N500="HST",0.004293,IF(N500="HLT",0.0003578)))))))))</f>
        <v>0</v>
      </c>
      <c r="L500" s="29" t="n">
        <f aca="false">IF(N500="SST",0.087,IF(N500="SLT",0.087,IF(N500="LST",0.12,IF(N500="LLT",0.12,IF(N500="LST-OO",0.12,IF(N500="LLT-OO",0.12,IF(N500="LMT-OO",0.12,IF(N500="HST",0.07,IF(N500="HLT",0.07)))))))))</f>
        <v>0</v>
      </c>
      <c r="M500" s="33" t="str">
        <f aca="false">IF(ISBLANK(N500),"",IF(N500="HST",J500+K500*((I500+H500)/2),IF(N500="HLT",J500+K500*((I500+H500)/2),J500+K500*LN((I500+H500)/2))))</f>
        <v/>
      </c>
      <c r="N500" s="31"/>
      <c r="O500" s="31"/>
      <c r="P500" s="34" t="n">
        <f aca="false">IF($H$3="US",IF(LEFT(N500,1)="S",IF(O500&lt;=4000,1,IF(O500&gt;4000,0.79+(6*O500/100000))),IF(LEFT(N500,1)="L",IF(O500&lt;=200,1,IF(O500&gt;200,1.005+(4.5526*O500/100000))),IF(LEFT(N500,1)="H",1))),IF($H$3="SI",IF(LEFT(N500,1)="S",IF(O500&lt;=1219.51,1,IF(O500&gt;1219.51,0.79+(6*(O500*3.28)/100000))),IF(LEFT(N500,1)="L",IF(O500&lt;=60.98,1,IF(O500&gt;60.98,1.005+(4.5526*(O500*3.28)/100000))),IF(LEFT(N500,1)="H",1)))))</f>
        <v>0</v>
      </c>
      <c r="Q500" s="35"/>
      <c r="R500" s="36" t="str">
        <f aca="false">IF(AF500&lt;0,0,IF($AD500=0,"Review",IF($H$3="US",(($H500-$I500-0.066667*($G500))/($G500*$M500)-($L500*$Q500))*$P500,(($H500-$I500-0.066667*($G500))/($G500*$M500)-($L500/8.696*$Q500))*$P500*37)))</f>
        <v>Review</v>
      </c>
      <c r="S500" s="37" t="str">
        <f aca="false">IF(R500="Review","",IF(R500=0,"",(SQRT(SUMSQ((5),(100*1.4/(H500-I500)),(100*IF($E$3="US",0.1,0.1*37)/R500)))/100)*R500))</f>
        <v/>
      </c>
      <c r="T500" s="38" t="str">
        <f aca="false">IF(R500="Review","",IF(R500=0,"",S500/R500))</f>
        <v/>
      </c>
      <c r="U500" s="39" t="n">
        <v>0.1814</v>
      </c>
      <c r="V500" s="40" t="n">
        <v>0.00096</v>
      </c>
      <c r="W500" s="41" t="e">
        <f aca="false">U500*G500</f>
        <v>#VALUE!</v>
      </c>
      <c r="X500" s="41" t="e">
        <f aca="false">EXP(-W500)</f>
        <v>#VALUE!</v>
      </c>
      <c r="Y500" s="41" t="e">
        <f aca="false">1-X500</f>
        <v>#VALUE!</v>
      </c>
      <c r="Z500" s="41" t="e">
        <f aca="false">1-(Y500/W500)</f>
        <v>#VALUE!</v>
      </c>
      <c r="AA500" s="41" t="e">
        <f aca="false">(R500*U500*V500)/Z500</f>
        <v>#VALUE!</v>
      </c>
      <c r="AB500" s="40" t="n">
        <v>0.01887</v>
      </c>
      <c r="AC500" s="42" t="s">
        <v>50</v>
      </c>
      <c r="AD500" s="43" t="b">
        <f aca="false">AND(NOT(ISBLANK(D500)),NOT(ISBLANK(F500)),NOT(ISBLANK(H500)),NOT(ISBLANK(I500)),NOT(ISBLANK(O500)),NOT(ISBLANK(Q500)),Q500&gt;=0,O500&gt;=0,H500&gt;=0,I500&gt;=0,G500&gt;0)</f>
        <v>0</v>
      </c>
      <c r="AE500" s="42" t="s">
        <v>51</v>
      </c>
      <c r="AF500" s="44" t="str">
        <f aca="false">IF($AD500=0,"Review",IF($H$3="US",(($H500-$I500-0.066667*($G500))/($G500*$M500)-($L500*$Q500))*$P500,(($H500-$I500-0.066667*($G500))/($G500*$M500)-($L500/8.696*$Q500))*$P500*37))</f>
        <v>Review</v>
      </c>
      <c r="AG500" s="45" t="str">
        <f aca="false">IF($AD500=0,"Review",IF($H$3="US",AA500/AB500*0.105*37,AA500/AB500))</f>
        <v>Review</v>
      </c>
      <c r="AH500" s="46" t="str">
        <f aca="false">IF($AD500=0,"",IF($H$3="US",AG500/60/60,AG500/24/60/60))</f>
        <v/>
      </c>
      <c r="AI500" s="47" t="str">
        <f aca="false">IF($AD500=0,"",IF($H$3="US",AA500/AB500*37/24/60/60,AA500/AB500/24/60/60))</f>
        <v/>
      </c>
      <c r="AJ500" s="48" t="str">
        <f aca="false">IF(AD500=0,"",IF(AF500=0,"",S500/R500))</f>
        <v/>
      </c>
      <c r="AK500" s="49" t="str">
        <f aca="false">IF(AD500=1,5%,"")</f>
        <v/>
      </c>
      <c r="AL500" s="49" t="str">
        <f aca="false">IF(AD500=1,(100*1.4)/(H500-I500)/100,"")</f>
        <v/>
      </c>
      <c r="AM500" s="49" t="str">
        <f aca="false">IF(AD500=1,IF(G500&gt;0,IF($H$3="US",0.1/AF500,(0.1*37)/AF500),0.1),"")</f>
        <v/>
      </c>
      <c r="AN500" s="49" t="str">
        <f aca="false">IF(AD500=1,SQRT(AK500*AK500+AL500*AL500+AM500*AM500),"")</f>
        <v/>
      </c>
      <c r="AO500" s="55"/>
    </row>
    <row r="501" customFormat="false" ht="14.65" hidden="false" customHeight="true" outlineLevel="0" collapsed="false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</row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sheetProtection sheet="true" password="9ea1" objects="true" scenarios="true" selectLockedCells="true"/>
  <mergeCells count="12">
    <mergeCell ref="B4:B5"/>
    <mergeCell ref="J4:L4"/>
    <mergeCell ref="O4:P4"/>
    <mergeCell ref="T4:T5"/>
    <mergeCell ref="U4:U5"/>
    <mergeCell ref="V4:V5"/>
    <mergeCell ref="W4:W5"/>
    <mergeCell ref="X4:X5"/>
    <mergeCell ref="Y4:Y5"/>
    <mergeCell ref="Z4:Z5"/>
    <mergeCell ref="AA4:AA5"/>
    <mergeCell ref="AB4:AB5"/>
  </mergeCells>
  <dataValidations count="3">
    <dataValidation allowBlank="false" error="You must select either US or SI as your measurement units." errorStyle="stop" errorTitle="Measurement Units" operator="equal" prompt="Please remember to double-check your values (Gamma, Surface Areas and Volumes) when converting between US and SI units." promptTitle="US/SI Units" showDropDown="false" showErrorMessage="true" showInputMessage="true" sqref="H3" type="list">
      <formula1>"US,SI"</formula1>
      <formula2>0</formula2>
    </dataValidation>
    <dataValidation allowBlank="true" errorStyle="stop" operator="equal" prompt="This is the Greek letter, gamma. Enter your background in the blue background cells below." promptTitle="Gamma" showDropDown="false" showErrorMessage="true" showInputMessage="true" sqref="Q4" type="none">
      <formula1>0</formula1>
      <formula2>0</formula2>
    </dataValidation>
    <dataValidation allowBlank="false" error="You must enter a valid electret ion chamber configuration from the list." errorStyle="stop" errorTitle="EIC Config" operator="equal" showDropDown="false" showErrorMessage="true" showInputMessage="false" sqref="N6:N500" type="list">
      <formula1>"HST,HLT"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658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2017-01-11T14:25:37Z</dcterms:created>
  <dc:creator>Payasada Kotrappa</dc:creator>
  <dc:description/>
  <dc:language>en-US</dc:language>
  <cp:lastModifiedBy>Rad Elec</cp:lastModifiedBy>
  <cp:lastPrinted>2017-01-31T11:01:40Z</cp:lastPrinted>
  <dcterms:modified xsi:type="dcterms:W3CDTF">2024-03-25T15:45:49Z</dcterms:modified>
  <cp:revision>62</cp:revision>
  <dc:subject/>
  <dc:title/>
</cp:coreProperties>
</file>