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adon Template" sheetId="1" state="visible" r:id="rId2"/>
    <sheet name="Mass Template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<sst xmlns="http://schemas.openxmlformats.org/spreadsheetml/2006/main" count="341" uniqueCount="51">
  <si>
    <t xml:space="preserve">Radon Calculation Template</t>
  </si>
  <si>
    <t xml:space="preserve">V4.4 (21 Mar 2023)</t>
  </si>
  <si>
    <t xml:space="preserve">US/SI Units</t>
  </si>
  <si>
    <t xml:space="preserve">US</t>
  </si>
  <si>
    <t xml:space="preserve">Electret</t>
  </si>
  <si>
    <t xml:space="preserve">Start</t>
  </si>
  <si>
    <t xml:space="preserve">End</t>
  </si>
  <si>
    <t xml:space="preserve">Total Days</t>
  </si>
  <si>
    <t xml:space="preserve">Initial</t>
  </si>
  <si>
    <t xml:space="preserve">Final</t>
  </si>
  <si>
    <t xml:space="preserve">EIC Configuration Constants</t>
  </si>
  <si>
    <t xml:space="preserve">EIC</t>
  </si>
  <si>
    <t xml:space="preserve">Elevation</t>
  </si>
  <si>
    <t xml:space="preserve">γ</t>
  </si>
  <si>
    <t xml:space="preserve">Radon in Air</t>
  </si>
  <si>
    <t xml:space="preserve">±</t>
  </si>
  <si>
    <t xml:space="preserve">Error %</t>
  </si>
  <si>
    <t xml:space="preserve">Error 1</t>
  </si>
  <si>
    <t xml:space="preserve">Error 2</t>
  </si>
  <si>
    <t xml:space="preserve">Error 3</t>
  </si>
  <si>
    <t xml:space="preserve">Total Error</t>
  </si>
  <si>
    <t xml:space="preserve">Serial Number</t>
  </si>
  <si>
    <t xml:space="preserve">Date</t>
  </si>
  <si>
    <t xml:space="preserve">Time</t>
  </si>
  <si>
    <t xml:space="preserve">Exposure</t>
  </si>
  <si>
    <t xml:space="preserve">Voltage</t>
  </si>
  <si>
    <t xml:space="preserve">A</t>
  </si>
  <si>
    <t xml:space="preserve">B</t>
  </si>
  <si>
    <t xml:space="preserve">G</t>
  </si>
  <si>
    <t xml:space="preserve">CF</t>
  </si>
  <si>
    <t xml:space="preserve">Config</t>
  </si>
  <si>
    <t xml:space="preserve">(System)</t>
  </si>
  <si>
    <t xml:space="preserve">(Reading)</t>
  </si>
  <si>
    <t xml:space="preserve">(Gamma)</t>
  </si>
  <si>
    <t xml:space="preserve">Confirmation</t>
  </si>
  <si>
    <t xml:space="preserve">Valid Data?</t>
  </si>
  <si>
    <t xml:space="preserve">IVD</t>
  </si>
  <si>
    <t xml:space="preserve">SAA001</t>
  </si>
  <si>
    <t xml:space="preserve">SST</t>
  </si>
  <si>
    <t xml:space="preserve">+RnC?</t>
  </si>
  <si>
    <t xml:space="preserve">SAA002</t>
  </si>
  <si>
    <t xml:space="preserve">Instructions:</t>
  </si>
  <si>
    <t xml:space="preserve">RPD:</t>
  </si>
  <si>
    <t xml:space="preserve">1) If necessary, select either US or SI measurement units from the dropdown box by clicking on the blue cell to the right of “US/SI Units”.</t>
  </si>
  <si>
    <t xml:space="preserve">2) Enter in the required data indicated by the blue cells (such as dates, times, voltages, etc.)</t>
  </si>
  <si>
    <t xml:space="preserve">3) Select the E-PERM configuration from the dropdown box.</t>
  </si>
  <si>
    <t xml:space="preserve">4) Double-check your elevation and background gamma, especially if switching measurement units between US and SI.</t>
  </si>
  <si>
    <t xml:space="preserve">Radon Calculation Mass Template</t>
  </si>
  <si>
    <t xml:space="preserve">Location</t>
  </si>
  <si>
    <t xml:space="preserve">Valid Data</t>
  </si>
  <si>
    <t xml:space="preserve">Basement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</si>
</sst>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[$$-409]#,##0.00;[RED]\-[$$-409]#,##0.00"/>
    <numFmt numFmtId="166" formatCode="&quot;TRUE&quot;;&quot;TRUE&quot;;&quot;FALSE&quot;"/>
    <numFmt numFmtId="167" formatCode="mm/dd/yyyy\ hh:mm"/>
    <numFmt numFmtId="168" formatCode="dd\-mmm\-yyyy"/>
    <numFmt numFmtId="169" formatCode="hh:mm"/>
    <numFmt numFmtId="170" formatCode="0.00"/>
    <numFmt numFmtId="171" formatCode="0.000000"/>
    <numFmt numFmtId="172" formatCode="0.000"/>
    <numFmt numFmtId="173" formatCode="0.0000"/>
    <numFmt numFmtId="174" formatCode="0.0"/>
    <numFmt numFmtId="175" formatCode="\±0.0"/>
    <numFmt numFmtId="176" formatCode="0.00%"/>
    <numFmt numFmtId="177" formatCode="General"/>
    <numFmt numFmtId="178" formatCode="0.0%"/>
    <numFmt numFmtId="179" formatCode="0%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sz val="28"/>
      <name val="Arial"/>
      <family val="2"/>
    </font>
    <font>
      <sz val="14"/>
      <name val="Arial"/>
      <family val="2"/>
    </font>
    <font>
      <b val="true"/>
      <sz val="12"/>
      <name val="Arial"/>
      <family val="2"/>
    </font>
    <font>
      <b val="true"/>
      <sz val="16"/>
      <name val="Arial"/>
      <family val="2"/>
    </font>
    <font>
      <b val="true"/>
      <sz val="12"/>
      <color rgb="FF8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 val="true"/>
      <sz val="14"/>
      <name val="Arial"/>
      <family val="2"/>
    </font>
    <font>
      <b val="true"/>
      <sz val="10"/>
      <name val="Arial"/>
      <family val="2"/>
    </font>
    <font>
      <b val="true"/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66FFFF"/>
        <bgColor rgb="FF33CC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 diagonalUp="false" diagonalDown="false">
      <left style="thin">
        <color rgb="FF333333"/>
      </left>
      <right/>
      <top/>
      <bottom style="thin">
        <color rgb="FF333333"/>
      </bottom>
      <diagonal/>
    </border>
    <border diagonalUp="false" diagonalDown="false">
      <left/>
      <right/>
      <top/>
      <bottom style="thin">
        <color rgb="FF333333"/>
      </bottom>
      <diagonal/>
    </border>
    <border diagonalUp="false" diagonalDown="false">
      <left/>
      <right style="thin">
        <color rgb="FF333333"/>
      </right>
      <top/>
      <bottom style="thin">
        <color rgb="FF333333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33333"/>
      </left>
      <right/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0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4" fontId="13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1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3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7" fontId="14" fillId="3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4" fontId="15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3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14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9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3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345600</xdr:colOff>
      <xdr:row>0</xdr:row>
      <xdr:rowOff>65520</xdr:rowOff>
    </xdr:from>
    <xdr:to>
      <xdr:col>0</xdr:col>
      <xdr:colOff>1069560</xdr:colOff>
      <xdr:row>2</xdr:row>
      <xdr:rowOff>340560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345600" y="65520"/>
          <a:ext cx="723960" cy="901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348120</xdr:colOff>
      <xdr:row>0</xdr:row>
      <xdr:rowOff>65520</xdr:rowOff>
    </xdr:from>
    <xdr:to>
      <xdr:col>0</xdr:col>
      <xdr:colOff>1076760</xdr:colOff>
      <xdr:row>2</xdr:row>
      <xdr:rowOff>340560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348120" y="65520"/>
          <a:ext cx="728640" cy="901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6" activeCellId="0" sqref="A6"/>
    </sheetView>
  </sheetViews>
  <sheetFormatPr defaultColWidth="11.53515625" defaultRowHeight="12.8" zeroHeight="false" outlineLevelRow="0" outlineLevelCol="0"/>
  <cols>
    <col collapsed="false" customWidth="true" hidden="false" outlineLevel="0" max="2" min="1" style="1" width="19.44"/>
    <col collapsed="false" customWidth="true" hidden="false" outlineLevel="0" max="3" min="3" style="1" width="10.62"/>
    <col collapsed="false" customWidth="true" hidden="false" outlineLevel="0" max="4" min="4" style="1" width="19.44"/>
    <col collapsed="false" customWidth="true" hidden="false" outlineLevel="0" max="5" min="5" style="1" width="10.62"/>
    <col collapsed="false" customWidth="true" hidden="false" outlineLevel="0" max="6" min="6" style="1" width="13.29"/>
    <col collapsed="false" customWidth="true" hidden="false" outlineLevel="0" max="8" min="7" style="1" width="9.06"/>
    <col collapsed="false" customWidth="true" hidden="true" outlineLevel="0" max="11" min="9" style="1" width="11.05"/>
    <col collapsed="false" customWidth="true" hidden="false" outlineLevel="0" max="12" min="12" style="1" width="12.69"/>
    <col collapsed="false" customWidth="true" hidden="false" outlineLevel="0" max="13" min="13" style="1" width="11.06"/>
    <col collapsed="false" customWidth="true" hidden="false" outlineLevel="0" max="14" min="14" style="1" width="9.06"/>
    <col collapsed="false" customWidth="true" hidden="false" outlineLevel="0" max="15" min="15" style="1" width="13.89"/>
    <col collapsed="false" customWidth="true" hidden="false" outlineLevel="0" max="16" min="16" style="1" width="7.76"/>
    <col collapsed="false" customWidth="true" hidden="false" outlineLevel="0" max="17" min="17" style="1" width="13.12"/>
    <col collapsed="false" customWidth="false" hidden="false" outlineLevel="0" max="19" min="18" style="1" width="11.52"/>
    <col collapsed="false" customWidth="false" hidden="true" outlineLevel="0" max="23" min="20" style="1" width="11.52"/>
    <col collapsed="false" customWidth="false" hidden="false" outlineLevel="0" max="27" min="24" style="1" width="11.52"/>
    <col collapsed="false" customWidth="true" hidden="false" outlineLevel="0" max="28" min="28" style="2" width="12.58"/>
    <col collapsed="false" customWidth="false" hidden="true" outlineLevel="0" max="31" min="29" style="1" width="11.52"/>
    <col collapsed="false" customWidth="true" hidden="true" outlineLevel="0" max="32" min="32" style="1" width="16.54"/>
    <col collapsed="false" customWidth="false" hidden="true" outlineLevel="0" max="54" min="33" style="1" width="11.52"/>
    <col collapsed="false" customWidth="false" hidden="false" outlineLevel="0" max="66" min="55" style="1" width="11.52"/>
    <col collapsed="false" customWidth="false" hidden="false" outlineLevel="0" max="1024" min="67" style="2" width="11.52"/>
  </cols>
  <sheetData>
    <row r="1" customFormat="false" ht="34.7" hidden="false" customHeight="true" outlineLevel="0" collapsed="false">
      <c r="A1" s="3"/>
      <c r="B1" s="4" t="s">
        <v>0</v>
      </c>
      <c r="C1" s="4"/>
      <c r="G1" s="5"/>
      <c r="H1" s="3"/>
      <c r="I1" s="3"/>
      <c r="J1" s="3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customFormat="false" ht="14.65" hidden="false" customHeight="true" outlineLevel="0" collapsed="false">
      <c r="B2" s="7" t="s">
        <v>1</v>
      </c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customFormat="false" ht="27.7" hidden="false" customHeight="true" outlineLevel="0" collapsed="false">
      <c r="A3" s="8"/>
      <c r="F3" s="9" t="s">
        <v>2</v>
      </c>
      <c r="G3" s="10" t="s">
        <v>3</v>
      </c>
      <c r="H3" s="11"/>
      <c r="I3" s="12"/>
      <c r="J3" s="12"/>
      <c r="K3" s="12"/>
      <c r="L3" s="13"/>
      <c r="M3" s="12"/>
      <c r="N3" s="12"/>
      <c r="O3" s="12"/>
      <c r="P3" s="12"/>
      <c r="Q3" s="12"/>
      <c r="R3" s="12"/>
      <c r="S3" s="12"/>
      <c r="T3" s="6"/>
      <c r="U3" s="6"/>
      <c r="V3" s="6"/>
      <c r="W3" s="6"/>
      <c r="X3" s="6"/>
      <c r="Y3" s="6"/>
      <c r="Z3" s="6"/>
      <c r="AA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customFormat="false" ht="14.65" hidden="false" customHeight="true" outlineLevel="0" collapsed="false">
      <c r="A4" s="14" t="s">
        <v>4</v>
      </c>
      <c r="B4" s="14" t="s">
        <v>5</v>
      </c>
      <c r="C4" s="14" t="s">
        <v>5</v>
      </c>
      <c r="D4" s="14" t="s">
        <v>6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/>
      <c r="K4" s="14"/>
      <c r="L4" s="14" t="s">
        <v>11</v>
      </c>
      <c r="M4" s="14" t="s">
        <v>11</v>
      </c>
      <c r="N4" s="14" t="s">
        <v>12</v>
      </c>
      <c r="O4" s="14"/>
      <c r="P4" s="14" t="s">
        <v>13</v>
      </c>
      <c r="Q4" s="14" t="s">
        <v>14</v>
      </c>
      <c r="R4" s="14" t="s">
        <v>15</v>
      </c>
      <c r="S4" s="15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7"/>
      <c r="Y4" s="6"/>
      <c r="Z4" s="6"/>
      <c r="AA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customFormat="false" ht="14.65" hidden="false" customHeight="true" outlineLevel="0" collapsed="false">
      <c r="A5" s="18" t="s">
        <v>21</v>
      </c>
      <c r="B5" s="18" t="s">
        <v>22</v>
      </c>
      <c r="C5" s="18" t="s">
        <v>23</v>
      </c>
      <c r="D5" s="18" t="s">
        <v>22</v>
      </c>
      <c r="E5" s="18" t="s">
        <v>23</v>
      </c>
      <c r="F5" s="18" t="s">
        <v>24</v>
      </c>
      <c r="G5" s="18" t="s">
        <v>25</v>
      </c>
      <c r="H5" s="18" t="s">
        <v>25</v>
      </c>
      <c r="I5" s="19" t="s">
        <v>26</v>
      </c>
      <c r="J5" s="20" t="s">
        <v>27</v>
      </c>
      <c r="K5" s="21" t="s">
        <v>28</v>
      </c>
      <c r="L5" s="18" t="s">
        <v>29</v>
      </c>
      <c r="M5" s="18" t="s">
        <v>30</v>
      </c>
      <c r="N5" s="19" t="str">
        <f aca="false">IF($G$3="US","Feet","Meters")</f>
        <v>Feet</v>
      </c>
      <c r="O5" s="21" t="s">
        <v>29</v>
      </c>
      <c r="P5" s="18" t="str">
        <f aca="false">IF($G$3="US","µR/h","nGy/hr")</f>
        <v>µR/h</v>
      </c>
      <c r="Q5" s="18" t="str">
        <f aca="false">IF($G$3="US","pCi/L","Bq/m³")</f>
        <v>pCi/L</v>
      </c>
      <c r="R5" s="18" t="str">
        <f aca="false">IF($G$3="US","pCi/L","Bq/m³")</f>
        <v>pCi/L</v>
      </c>
      <c r="S5" s="15"/>
      <c r="T5" s="22" t="s">
        <v>31</v>
      </c>
      <c r="U5" s="22" t="s">
        <v>32</v>
      </c>
      <c r="V5" s="22" t="s">
        <v>33</v>
      </c>
      <c r="W5" s="22" t="s">
        <v>34</v>
      </c>
      <c r="X5" s="17"/>
      <c r="Y5" s="6"/>
      <c r="Z5" s="6"/>
      <c r="AA5" s="6"/>
      <c r="AC5" s="6" t="s">
        <v>35</v>
      </c>
      <c r="AD5" s="12"/>
      <c r="AE5" s="12"/>
      <c r="AF5" s="6" t="s">
        <v>36</v>
      </c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customFormat="false" ht="18.1" hidden="false" customHeight="true" outlineLevel="0" collapsed="false">
      <c r="A6" s="23" t="s">
        <v>37</v>
      </c>
      <c r="B6" s="24" t="n">
        <v>44986</v>
      </c>
      <c r="C6" s="25" t="n">
        <v>0.604166666666667</v>
      </c>
      <c r="D6" s="24" t="n">
        <v>44988</v>
      </c>
      <c r="E6" s="25" t="n">
        <v>0.628472222222222</v>
      </c>
      <c r="F6" s="26" t="n">
        <f aca="false">(D6+E6)-(B6+C6)</f>
        <v>2.02430555555556</v>
      </c>
      <c r="G6" s="27" t="n">
        <v>700</v>
      </c>
      <c r="H6" s="28" t="n">
        <v>589</v>
      </c>
      <c r="I6" s="29" t="n">
        <f aca="false">IF(M6="SST",0.314473,IF(M6="SLT",0.031243,IF(M6="LST",0.124228,IF(M6="LLT",0.010189,IF(M6="LST-OO",0.074671,IF(M6="LLT-OO",0.011965,IF(M6="LMT-OO",0.013497,IF(M6="HST",7.2954,IF(M6="HLT",0.60795)))))))))</f>
        <v>0.314473</v>
      </c>
      <c r="J6" s="29" t="n">
        <f aca="false">IF(M6="SST",0.260619,IF(M6="SLT",0.02188,IF(M6="LST",0.040676,IF(M6="LLT",0.003372,IF(M6="LST-OO",0.037557,IF(M6="LLT-OO",0.002079,IF(M6="LMT-OO",0.012499,IF(M6="HST",0.004293,IF(M6="HLT",0.0003578)))))))))</f>
        <v>0.260619</v>
      </c>
      <c r="K6" s="30" t="n">
        <f aca="false">IF(M6="SST",0.087,IF(M6="SLT",0.087,IF(M6="LST",0.12,IF(M6="LLT",0.12,IF(M6="LST-OO",0.12,IF(M6="LLT-OO",0.12,IF(M6="LMT-OO",0.12,IF(M6="HST",0.07,IF(M6="HLT",0.07)))))))))</f>
        <v>0.087</v>
      </c>
      <c r="L6" s="31" t="n">
        <f aca="false">IF(M6="HST",I6+J6*((H6+G6)/2),IF(M6="HLT",I6+J6*((H6+G6)/2),I6+J6*LN((H6+G6)/2)))</f>
        <v>2.00028043973366</v>
      </c>
      <c r="M6" s="28" t="s">
        <v>38</v>
      </c>
      <c r="N6" s="28" t="n">
        <v>300</v>
      </c>
      <c r="O6" s="26" t="n">
        <f aca="false">IF($G$3="US",IF(LEFT(M6,1)="S",IF(N6&lt;=4000,1,IF(N6&gt;4000,0.79+(6*N6/100000))),IF(LEFT(M6,1)="L",IF(N6&lt;=200,1,IF(N6&gt;200,1.005+(4.5526*N6/100000))),IF(LEFT(M6,1)="H",1))),IF($G$3="SI",IF(LEFT(M6,1)="S",IF(N6&lt;=1219.51,1,IF(N6&gt;1219.51,0.79+(6*(N6*3.28)/100000))),IF(LEFT(M6,1)="L",IF(N6&lt;=60.98,1,IF(N6&gt;60.98,1.005+(4.5526*(N6*3.28)/100000))),IF(LEFT(M6,1)="H",1)))))</f>
        <v>1</v>
      </c>
      <c r="P6" s="32" t="n">
        <v>10</v>
      </c>
      <c r="Q6" s="33" t="n">
        <f aca="false">IF($AE$6&lt;0,0,IF($AC$6=0,"Review",IF($G$3="US",ROUND((($G$6-$H$6-($AF$6*$F$6))/($F$6*$L$6)-($K$6*$P$6))*$O$6,1),ROUND((($G$6-$H$6-($AF$6*$F$6))/($F$6*$L$6)-($K$6/8.696*$P$6))*$O$6*37,1))))</f>
        <v>26.5</v>
      </c>
      <c r="R6" s="34" t="n">
        <f aca="false">IF(Q6="Review","",IF(Q6=0,"",(SQRT(SUMSQ((5),(100*1.4/(G6-H6)),(100*IF($G$3="US",0.1,0.1*37)/Q6)))/100)*Q6))</f>
        <v>1.37015967074431</v>
      </c>
      <c r="S6" s="35" t="n">
        <f aca="false">IF(Q6="Review","",IF(Q6=0,"",R6/Q6))</f>
        <v>0.0517041385186531</v>
      </c>
      <c r="T6" s="36" t="n">
        <v>0.05</v>
      </c>
      <c r="U6" s="36" t="n">
        <f aca="false">(100*1.4)/(G6-H6)/100</f>
        <v>0.0126126126126126</v>
      </c>
      <c r="V6" s="36" t="n">
        <f aca="false">IF(F6&gt;0,IF($G$3="US",0.1/Q6,(0.1*37)/Q6),0.1)</f>
        <v>0.00377358490566038</v>
      </c>
      <c r="W6" s="36" t="n">
        <f aca="false">SQRT(T6*T6+U6*U6+V6*V6)</f>
        <v>0.0517041385186531</v>
      </c>
      <c r="X6" s="37"/>
      <c r="Y6" s="38"/>
      <c r="Z6" s="38"/>
      <c r="AA6" s="38"/>
      <c r="AC6" s="39" t="n">
        <f aca="false">AND(NOT(ISBLANK(B6)),NOT(ISBLANK(D6)),NOT(ISBLANK(G6)),NOT(ISBLANK(H6)),NOT(ISBLANK(N6)),NOT(ISBLANK(P6)),P6&gt;=0,N6&gt;=0,G6&gt;=0,H6&gt;=0,F6&gt;0)</f>
        <v>1</v>
      </c>
      <c r="AD6" s="40" t="s">
        <v>39</v>
      </c>
      <c r="AE6" s="41" t="n">
        <f aca="false">IF($AC$6=0,"Review",IF($G$3="US",(($G$6-$H$6-($AF$6*$F$6))/($F$6*$L$6)-($K$6*$P$6))*$O$6,(($G$6-$H$6-($AF$6*$F$6))/($F$6*$L$6)-($K$6/8.696*$P$6))*$O$6*37))</f>
        <v>26.5096369364438</v>
      </c>
      <c r="AF6" s="42" t="n">
        <f aca="false">IF(OR(M6="SST",M6="LST",M6="LST-OO",M6="HST",M6="LMT-OO"),0.066667,0.022223)</f>
        <v>0.066667</v>
      </c>
      <c r="AG6" s="37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</row>
    <row r="7" customFormat="false" ht="18.1" hidden="false" customHeight="true" outlineLevel="0" collapsed="false">
      <c r="A7" s="23" t="s">
        <v>40</v>
      </c>
      <c r="B7" s="24" t="n">
        <v>44986</v>
      </c>
      <c r="C7" s="25" t="n">
        <v>0.604166666666667</v>
      </c>
      <c r="D7" s="24" t="n">
        <v>44988</v>
      </c>
      <c r="E7" s="25" t="n">
        <v>0.628472222222222</v>
      </c>
      <c r="F7" s="26" t="n">
        <f aca="false">(D7+E7)-(B7+C7)</f>
        <v>2.02430555555556</v>
      </c>
      <c r="G7" s="27" t="n">
        <v>703</v>
      </c>
      <c r="H7" s="28" t="n">
        <v>594</v>
      </c>
      <c r="I7" s="29" t="n">
        <f aca="false">IF(M7="SST",0.314473,IF(M7="SLT",0.031243,IF(M7="LST",0.124228,IF(M7="LLT",0.010189,IF(M7="LST-OO",0.074671,IF(M7="LLT-OO",0.011965,IF(M7="LMT-OO",0.013497,IF(M7="HST",7.2954,IF(M7="HLT",0.60795)))))))))</f>
        <v>0.314473</v>
      </c>
      <c r="J7" s="29" t="n">
        <f aca="false">IF(M7="SST",0.260619,IF(M7="SLT",0.02188,IF(M7="LST",0.040676,IF(M7="LLT",0.003372,IF(M7="LST-OO",0.037557,IF(M7="LLT-OO",0.002079,IF(M7="LMT-OO",0.012499,IF(M7="HST",0.004293,IF(M7="HLT",0.0003578)))))))))</f>
        <v>0.260619</v>
      </c>
      <c r="K7" s="30" t="n">
        <f aca="false">IF(M7="SST",0.087,IF(M7="SLT",0.087,IF(M7="LST",0.12,IF(M7="LLT",0.12,IF(M7="LST-OO",0.12,IF(M7="LLT-OO",0.12,IF(M7="LMT-OO",0.12,IF(M7="HST",0.07,IF(M7="HLT",0.07)))))))))</f>
        <v>0.087</v>
      </c>
      <c r="L7" s="31" t="n">
        <f aca="false">IF(M7="HST",I7+J7*((H7+G7)/2),IF(M7="HLT",I7+J7*((H7+G7)/2),I7+J7*LN((H7+G7)/2)))</f>
        <v>2.00189293675701</v>
      </c>
      <c r="M7" s="28" t="s">
        <v>38</v>
      </c>
      <c r="N7" s="28" t="n">
        <v>300</v>
      </c>
      <c r="O7" s="26" t="n">
        <f aca="false">IF($G$3="US",IF(LEFT(M7,1)="S",IF(N7&lt;=4000,1,IF(N7&gt;4000,0.79+(6*N7/100000))),IF(LEFT(M7,1)="L",IF(N7&lt;=200,1,IF(N7&gt;200,1.005+(4.5526*N7/100000))),IF(LEFT(M7,1)="H",1))),IF($G$3="SI",IF(LEFT(M7,1)="S",IF(N7&lt;=1219.51,1,IF(N7&gt;1219.51,0.79+(6*(N7*3.28)/100000))),IF(LEFT(M7,1)="L",IF(N7&lt;=60.98,1,IF(N7&gt;60.98,1.005+(4.5526*(N7*3.28)/100000))),IF(LEFT(M7,1)="H",1)))))</f>
        <v>1</v>
      </c>
      <c r="P7" s="32" t="n">
        <v>10</v>
      </c>
      <c r="Q7" s="33" t="n">
        <f aca="false">IF($AE$7&lt;0,0,IF($AC$7=0,"Review",IF($G$3="US",ROUND((($G$7-$H$7-($AF$7*$F$7))/($F$7*$L$7)-($K$7*$P$7))*$O$7,1),ROUND((($G$7-$H$7-($AF$7*$F$7))/($F$7*$L$7)-($K$7/8.696*$P$7))*$O$7*37,1))))</f>
        <v>26</v>
      </c>
      <c r="R7" s="34" t="n">
        <f aca="false">IF(Q7="Review","",IF(Q7=0,"",(SQRT(SUMSQ((5),(100*1.4/(G7-H7)),(100*IF($G$3="US",0.1,0.1*37)/Q7)))/100)*Q7))</f>
        <v>1.34592690454863</v>
      </c>
      <c r="S7" s="35" t="n">
        <f aca="false">IF(Q7="Review","",IF(Q7=0,"",R7/Q7))</f>
        <v>0.0517664194057164</v>
      </c>
      <c r="T7" s="36" t="n">
        <v>0.05</v>
      </c>
      <c r="U7" s="36" t="n">
        <f aca="false">(100*1.4)/(G7-H7)/100</f>
        <v>0.0128440366972477</v>
      </c>
      <c r="V7" s="36" t="n">
        <f aca="false">IF(F7&gt;0,IF($G$3="US",0.1/Q7,(0.1*37)/Q7),0.1)</f>
        <v>0.00384615384615385</v>
      </c>
      <c r="W7" s="36" t="n">
        <f aca="false">SQRT(T7*T7+U7*U7+V7*V7)</f>
        <v>0.0517664194057164</v>
      </c>
      <c r="X7" s="37"/>
      <c r="Y7" s="38"/>
      <c r="Z7" s="38"/>
      <c r="AA7" s="38"/>
      <c r="AC7" s="39" t="n">
        <f aca="false">AND(NOT(ISBLANK(B7)),NOT(ISBLANK(D7)),NOT(ISBLANK(G7)),NOT(ISBLANK(H7)),NOT(ISBLANK(N7)),NOT(ISBLANK(P7)),P7&gt;=0,N7&gt;=0,G7&gt;=0,H7&gt;=0,F7&gt;0)</f>
        <v>1</v>
      </c>
      <c r="AD7" s="40" t="s">
        <v>39</v>
      </c>
      <c r="AE7" s="41" t="n">
        <f aca="false">IF($AC$7=0,"Review",IF($G$3="US",(($G$7-$H$7-($AF$7*$F$7))/($F$7*$L$7)-($K$7*$P$7))*$O$7,(($G$7-$H$7-($AF$7*$F$7))/($F$7*$L$7)-($K$7/8.696*$P$7))*$O$7*37))</f>
        <v>25.9940535588087</v>
      </c>
      <c r="AF7" s="42" t="n">
        <f aca="false">IF(OR(M7="SST",M7="LST",M7="LST-OO",M7="HST",M7="LMT-OO"),0.066667,0.022223)</f>
        <v>0.066667</v>
      </c>
      <c r="AG7" s="37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</row>
    <row r="8" customFormat="false" ht="20.55" hidden="false" customHeight="true" outlineLevel="0" collapsed="false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  <c r="O8" s="45" t="str">
        <f aca="false">IF(NOT(ISBLANK(Q6)),IF(NOT(ISBLANK(Q7)),"Average Radon:",""))</f>
        <v>Average Radon:</v>
      </c>
      <c r="P8" s="45"/>
      <c r="Q8" s="46" t="n">
        <f aca="false">IF(AC8=1,ROUND(AVERAGE(Q6:Q7),1),"N/A")</f>
        <v>26.3</v>
      </c>
      <c r="R8" s="47"/>
      <c r="S8" s="43"/>
      <c r="T8" s="43"/>
      <c r="U8" s="43"/>
      <c r="V8" s="43"/>
      <c r="W8" s="43"/>
      <c r="AC8" s="39" t="n">
        <f aca="false">AND(AC6,AC7)</f>
        <v>1</v>
      </c>
      <c r="AD8" s="47"/>
      <c r="AE8" s="43"/>
      <c r="AF8" s="43"/>
    </row>
    <row r="9" customFormat="false" ht="17" hidden="false" customHeight="true" outlineLevel="0" collapsed="false">
      <c r="A9" s="48" t="s">
        <v>41</v>
      </c>
      <c r="O9" s="43"/>
      <c r="P9" s="49" t="s">
        <v>42</v>
      </c>
      <c r="Q9" s="50" t="n">
        <f aca="false">IF(AC8=1,IF(Q8&gt;0,ABS(Q6-Q7)/Q8,"N/A"))</f>
        <v>0.0190114068441065</v>
      </c>
      <c r="R9" s="51"/>
      <c r="AC9" s="43"/>
    </row>
    <row r="10" customFormat="false" ht="14.65" hidden="false" customHeight="true" outlineLevel="0" collapsed="false">
      <c r="A10" s="52" t="s">
        <v>43</v>
      </c>
      <c r="P10" s="43"/>
      <c r="Q10" s="43"/>
    </row>
    <row r="11" customFormat="false" ht="14.65" hidden="false" customHeight="true" outlineLevel="0" collapsed="false">
      <c r="A11" s="52" t="s">
        <v>44</v>
      </c>
    </row>
    <row r="12" customFormat="false" ht="14.65" hidden="false" customHeight="true" outlineLevel="0" collapsed="false">
      <c r="A12" s="52" t="s">
        <v>45</v>
      </c>
    </row>
    <row r="13" customFormat="false" ht="14.65" hidden="false" customHeight="true" outlineLevel="0" collapsed="false">
      <c r="A13" s="52" t="s">
        <v>46</v>
      </c>
    </row>
    <row r="15" customFormat="false" ht="17" hidden="false" customHeight="true" outlineLevel="0" collapsed="false">
      <c r="A15" s="53" t="str">
        <f aca="false">IF($M$6="HST","Logarithmic CFs are not ready for HST and HLT chambers. These configurations still utilize the old linear CF, so maintain electret voltages above 200.",IF($M$7="HST","Logarithmic CFs are not ready for HST and HLT chambers. These configurations still utilize the old linear CF, so maintain electret voltages above 200.",IF($M$6="HLT","Logarithmic CFs are not ready for HST and HLT chambers. These configurations still utilize the old linear CF, so maintain electret voltages above 200.",IF($M$7="HLT","Logarithmic CFs are not ready for HST and HLT chambers. These configurations still utilize the old linear CF, so maintain electret voltages above 200.",""))))</f>
        <v/>
      </c>
    </row>
  </sheetData>
  <sheetProtection sheet="true" password="9ea1" objects="true" scenarios="true" selectLockedCells="true"/>
  <mergeCells count="4">
    <mergeCell ref="I4:K4"/>
    <mergeCell ref="N4:O4"/>
    <mergeCell ref="S4:S5"/>
    <mergeCell ref="O8:P8"/>
  </mergeCells>
  <dataValidations count="4">
    <dataValidation allowBlank="false" error="You must select either US or SI as your measurement units." errorStyle="stop" errorTitle="Measurement Units" operator="equal" prompt="Please remember to double-check your values (Elevation, Gamma, Volumes, and Sample Temperatures) when converting between US and SI units." promptTitle="US/SI Units" showDropDown="false" showErrorMessage="true" showInputMessage="true" sqref="G3" type="list">
      <formula1>"US,SI"</formula1>
      <formula2>0</formula2>
    </dataValidation>
    <dataValidation allowBlank="true" errorStyle="stop" operator="equal" prompt="This is the Greek letter, gamma. Enter your background in the blue background cells below." promptTitle="Gamma" showDropDown="false" showErrorMessage="true" showInputMessage="true" sqref="P4" type="none">
      <formula1>0</formula1>
      <formula2>0</formula2>
    </dataValidation>
    <dataValidation allowBlank="false" error="You must enter a valid electret ion chamber configuration from the list." errorStyle="stop" errorTitle="EIC Config" operator="equal" showDropDown="false" showErrorMessage="true" showInputMessage="false" sqref="M6" type="list">
      <formula1>"SST,SLT,LST,LLT,LST-OO,LMT-OO,LLT-OO,HST,HLT"</formula1>
      <formula2>0</formula2>
    </dataValidation>
    <dataValidation allowBlank="false" error="You must enter a valid electret ion chamber configuration from the list." errorStyle="stop" errorTitle="EIC Config" operator="equal" showDropDown="false" showErrorMessage="true" showInputMessage="false" sqref="M7" type="list">
      <formula1>"SST,SLT,LST,LLT,LST-OO,LMT-OO,LLT-OO,HST,HLT"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25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5" topLeftCell="A6" activePane="bottomLeft" state="frozen"/>
      <selection pane="topLeft" activeCell="A1" activeCellId="0" sqref="A1"/>
      <selection pane="bottomLeft" activeCell="A6" activeCellId="0" sqref="A6"/>
    </sheetView>
  </sheetViews>
  <sheetFormatPr defaultColWidth="11.53515625" defaultRowHeight="12.8" zeroHeight="false" outlineLevelRow="0" outlineLevelCol="0"/>
  <cols>
    <col collapsed="false" customWidth="true" hidden="false" outlineLevel="0" max="3" min="1" style="54" width="19.44"/>
    <col collapsed="false" customWidth="true" hidden="false" outlineLevel="0" max="4" min="4" style="54" width="10.41"/>
    <col collapsed="false" customWidth="true" hidden="false" outlineLevel="0" max="5" min="5" style="54" width="19.44"/>
    <col collapsed="false" customWidth="true" hidden="false" outlineLevel="0" max="6" min="6" style="54" width="10.41"/>
    <col collapsed="false" customWidth="true" hidden="false" outlineLevel="0" max="7" min="7" style="54" width="13.29"/>
    <col collapsed="false" customWidth="true" hidden="false" outlineLevel="0" max="9" min="8" style="54" width="9.06"/>
    <col collapsed="false" customWidth="true" hidden="true" outlineLevel="0" max="12" min="10" style="54" width="11.05"/>
    <col collapsed="false" customWidth="true" hidden="false" outlineLevel="0" max="13" min="13" style="54" width="12.69"/>
    <col collapsed="false" customWidth="true" hidden="false" outlineLevel="0" max="14" min="14" style="54" width="11.06"/>
    <col collapsed="false" customWidth="true" hidden="false" outlineLevel="0" max="15" min="15" style="54" width="9.06"/>
    <col collapsed="false" customWidth="true" hidden="false" outlineLevel="0" max="16" min="16" style="54" width="13.89"/>
    <col collapsed="false" customWidth="true" hidden="false" outlineLevel="0" max="17" min="17" style="54" width="7.76"/>
    <col collapsed="false" customWidth="true" hidden="false" outlineLevel="0" max="18" min="18" style="54" width="13.12"/>
    <col collapsed="false" customWidth="false" hidden="false" outlineLevel="0" max="28" min="19" style="54" width="11.52"/>
    <col collapsed="false" customWidth="true" hidden="false" outlineLevel="0" max="29" min="29" style="54" width="12.58"/>
    <col collapsed="false" customWidth="false" hidden="true" outlineLevel="0" max="32" min="30" style="54" width="11.52"/>
    <col collapsed="false" customWidth="true" hidden="true" outlineLevel="0" max="33" min="33" style="54" width="14.88"/>
    <col collapsed="false" customWidth="false" hidden="true" outlineLevel="0" max="55" min="34" style="54" width="11.52"/>
    <col collapsed="false" customWidth="false" hidden="false" outlineLevel="0" max="66" min="56" style="54" width="11.52"/>
  </cols>
  <sheetData>
    <row r="1" customFormat="false" ht="34.7" hidden="false" customHeight="true" outlineLevel="0" collapsed="false">
      <c r="A1" s="55"/>
      <c r="B1" s="56" t="s">
        <v>47</v>
      </c>
      <c r="C1" s="2"/>
      <c r="D1" s="2"/>
      <c r="H1" s="57"/>
      <c r="I1" s="55"/>
      <c r="J1" s="55"/>
      <c r="K1" s="55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</row>
    <row r="2" customFormat="false" ht="14.65" hidden="false" customHeight="true" outlineLevel="0" collapsed="false">
      <c r="B2" s="59" t="s">
        <v>1</v>
      </c>
      <c r="C2" s="2"/>
      <c r="D2" s="2"/>
      <c r="E2" s="59"/>
      <c r="F2" s="59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</row>
    <row r="3" customFormat="false" ht="27.7" hidden="false" customHeight="true" outlineLevel="0" collapsed="false">
      <c r="A3" s="60"/>
      <c r="B3" s="60"/>
      <c r="G3" s="9" t="s">
        <v>2</v>
      </c>
      <c r="H3" s="10" t="s">
        <v>3</v>
      </c>
      <c r="I3" s="58"/>
      <c r="J3" s="58"/>
      <c r="K3" s="58"/>
      <c r="L3" s="58"/>
      <c r="M3" s="61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</row>
    <row r="4" customFormat="false" ht="14.65" hidden="false" customHeight="true" outlineLevel="0" collapsed="false">
      <c r="A4" s="14" t="s">
        <v>4</v>
      </c>
      <c r="B4" s="14" t="s">
        <v>48</v>
      </c>
      <c r="C4" s="14" t="s">
        <v>5</v>
      </c>
      <c r="D4" s="14" t="s">
        <v>5</v>
      </c>
      <c r="E4" s="14" t="s">
        <v>6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/>
      <c r="L4" s="14"/>
      <c r="M4" s="14" t="s">
        <v>11</v>
      </c>
      <c r="N4" s="14" t="s">
        <v>11</v>
      </c>
      <c r="O4" s="14" t="s">
        <v>12</v>
      </c>
      <c r="P4" s="14"/>
      <c r="Q4" s="14" t="s">
        <v>13</v>
      </c>
      <c r="R4" s="14" t="s">
        <v>14</v>
      </c>
      <c r="S4" s="14" t="s">
        <v>15</v>
      </c>
      <c r="T4" s="15" t="s">
        <v>16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</row>
    <row r="5" customFormat="false" ht="14.65" hidden="false" customHeight="true" outlineLevel="0" collapsed="false">
      <c r="A5" s="18" t="s">
        <v>21</v>
      </c>
      <c r="B5" s="14"/>
      <c r="C5" s="18" t="s">
        <v>22</v>
      </c>
      <c r="D5" s="18" t="s">
        <v>23</v>
      </c>
      <c r="E5" s="18" t="s">
        <v>22</v>
      </c>
      <c r="F5" s="18" t="s">
        <v>23</v>
      </c>
      <c r="G5" s="18" t="s">
        <v>24</v>
      </c>
      <c r="H5" s="18" t="s">
        <v>25</v>
      </c>
      <c r="I5" s="18" t="s">
        <v>25</v>
      </c>
      <c r="J5" s="19" t="s">
        <v>26</v>
      </c>
      <c r="K5" s="20" t="s">
        <v>27</v>
      </c>
      <c r="L5" s="21" t="s">
        <v>28</v>
      </c>
      <c r="M5" s="18" t="s">
        <v>29</v>
      </c>
      <c r="N5" s="18" t="s">
        <v>30</v>
      </c>
      <c r="O5" s="19" t="str">
        <f aca="false">IF($H$3="US","Feet","Meters")</f>
        <v>Feet</v>
      </c>
      <c r="P5" s="21" t="s">
        <v>29</v>
      </c>
      <c r="Q5" s="18" t="str">
        <f aca="false">IF($H$3="US","µR/h","nGy/hr")</f>
        <v>µR/h</v>
      </c>
      <c r="R5" s="18" t="str">
        <f aca="false">IF($H$3="US","pCi/L","Bq/m³")</f>
        <v>pCi/L</v>
      </c>
      <c r="S5" s="18" t="str">
        <f aca="false">IF($H$3="US","pCi/L","Bq/m³")</f>
        <v>pCi/L</v>
      </c>
      <c r="T5" s="15"/>
      <c r="U5" s="58"/>
      <c r="V5" s="58"/>
      <c r="W5" s="58"/>
      <c r="X5" s="58"/>
      <c r="Y5" s="58"/>
      <c r="Z5" s="58"/>
      <c r="AA5" s="58"/>
      <c r="AB5" s="58"/>
      <c r="AC5" s="58"/>
      <c r="AD5" s="58" t="s">
        <v>49</v>
      </c>
      <c r="AE5" s="58"/>
      <c r="AF5" s="58"/>
      <c r="AG5" s="58" t="s">
        <v>36</v>
      </c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</row>
    <row r="6" customFormat="false" ht="18.1" hidden="false" customHeight="true" outlineLevel="0" collapsed="false">
      <c r="A6" s="23" t="s">
        <v>37</v>
      </c>
      <c r="B6" s="23" t="s">
        <v>50</v>
      </c>
      <c r="C6" s="24" t="n">
        <v>44986</v>
      </c>
      <c r="D6" s="25" t="n">
        <v>0.399305555555556</v>
      </c>
      <c r="E6" s="24" t="n">
        <v>44988</v>
      </c>
      <c r="F6" s="25" t="n">
        <v>0.666666666666667</v>
      </c>
      <c r="G6" s="26" t="n">
        <f aca="false">IF(OR(C6="",D6="",E6="",F6=""),"",(E6+F6)-(C6+D6))</f>
        <v>2.26736111111111</v>
      </c>
      <c r="H6" s="27" t="n">
        <v>697</v>
      </c>
      <c r="I6" s="28" t="n">
        <v>680</v>
      </c>
      <c r="J6" s="29" t="n">
        <f aca="false">IF(N6="SST",0.314473,IF(N6="SLT",0.031243,IF(N6="LST",0.124228,IF(N6="LLT",0.010189,IF(N6="LST-OO",0.074671,IF(N6="LLT-OO",0.011965,IF(N6="LMT-OO",0.013497,IF(N6="HST",7.2954,IF(N6="HLT",0.60795)))))))))</f>
        <v>0.314473</v>
      </c>
      <c r="K6" s="29" t="n">
        <f aca="false">IF(N6="SST",0.260619,IF(N6="SLT",0.02188,IF(N6="LST",0.040676,IF(N6="LLT",0.003372,IF(N6="LST-OO",0.037557,IF(N6="LLT-OO",0.002079,IF(N6="LMT-OO",0.012499,IF(N6="HST",0.004293,IF(N6="HLT",0.0003578)))))))))</f>
        <v>0.260619</v>
      </c>
      <c r="L6" s="30" t="n">
        <f aca="false">IF(N6="SST",0.087,IF(N6="SLT",0.087,IF(N6="LST",0.12,IF(N6="LLT",0.12,IF(N6="LST-OO",0.12,IF(N6="LLT-OO",0.12,IF(N6="LMT-OO",0.12,IF(N6="HST",0.07,IF(N6="HLT",0.07)))))))))</f>
        <v>0.087</v>
      </c>
      <c r="M6" s="31" t="n">
        <f aca="false">IF(OR(H6="",I6=""),"",IF(N6="HST",J6+K6*((I6+H6)/2),IF(N6="HLT",J6+K6*((I6+H6)/2),J6+K6*LN((I6+H6)/2))))</f>
        <v>2.01749184770581</v>
      </c>
      <c r="N6" s="28" t="s">
        <v>38</v>
      </c>
      <c r="O6" s="28" t="n">
        <v>300</v>
      </c>
      <c r="P6" s="26" t="n">
        <f aca="false">IF(O6="","",IF($H$3="US",IF(LEFT(N6,1)="S",IF(O6&lt;=4000,1,IF(O6&gt;4000,0.79+(6*O6/100000))),IF(LEFT(N6,1)="L",IF(O6&lt;=200,1,IF(O6&gt;200,1.005+(4.5526*O6/100000))),IF(LEFT(N6,1)="H",1))),IF($H$3="SI",IF(LEFT(N6,1)="S",IF(O6&lt;=1219.51,1,IF(O6&gt;1219.51,0.79+(6*(O6*3.28)/100000))),IF(LEFT(N6,1)="L",IF(O6&lt;=60.98,1,IF(O6&gt;60.98,1.005+(4.5526*(O6*3.28)/100000))),IF(LEFT(N6,1)="H",1))))))</f>
        <v>1</v>
      </c>
      <c r="Q6" s="32" t="n">
        <v>6.2</v>
      </c>
      <c r="R6" s="33" t="n">
        <f aca="false">IF(OR(A6="",N6=""),"",IF(AF6&lt;0,0,IF(AD6=0,"Review",IF($H$3="US",ROUND(((H6-I6-(AG6*G6))/(G6*M6)-(L6*Q6))*P6,1),ROUND(((H6-I6-(AG6*G6))/(G6*M6)-(L6/8.696*Q6))*P6*37,1)))))</f>
        <v>3.1</v>
      </c>
      <c r="S6" s="34" t="n">
        <f aca="false">IF(OR(R6="Review",R6=""),"",IF(R6=0,"",(SQRT(SUMSQ((5),(100*1.4/(H6-I6)),(100*IF($H$3="US",0.1,0.1*37)/R6)))/100)*R6))</f>
        <v>0.314960452287569</v>
      </c>
      <c r="T6" s="62" t="n">
        <f aca="false">IF(OR(R6="Review",R6=""),"",IF(R6=0,"",S6/R6))</f>
        <v>0.101600145899216</v>
      </c>
      <c r="U6" s="63"/>
      <c r="V6" s="63"/>
      <c r="W6" s="63"/>
      <c r="X6" s="63"/>
      <c r="Y6" s="63"/>
      <c r="Z6" s="63"/>
      <c r="AA6" s="63"/>
      <c r="AB6" s="63"/>
      <c r="AC6" s="2"/>
      <c r="AD6" s="64" t="n">
        <f aca="false">AND(NOT(ISBLANK(C6)),NOT(ISBLANK(E6)),NOT(ISBLANK(H6)),NOT(ISBLANK(I6)),NOT(ISBLANK(O6)),NOT(ISBLANK(Q6)),Q6&gt;=0,O6&gt;=0,H6&gt;=0,I6&gt;=0,G6&gt;0)</f>
        <v>1</v>
      </c>
      <c r="AE6" s="63" t="s">
        <v>39</v>
      </c>
      <c r="AF6" s="65" t="n">
        <f aca="false">IF(AD6=0,"Review",IF($H$3="US",((H6-I6-(AG6*G6))/(G6*M6)-(L6*Q6))*P6,((H6-I6-(AG6*G6))/(G6*M6)-(L6/8.696*Q6))*P6*37))</f>
        <v>3.14390405800548</v>
      </c>
      <c r="AG6" s="66" t="n">
        <f aca="false">IF(OR(N6="SLT",N6="LLT",N6="LLT-OO",N6="HLT"),0.022223,0.066667)</f>
        <v>0.066667</v>
      </c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</row>
    <row r="7" customFormat="false" ht="18.1" hidden="false" customHeight="true" outlineLevel="0" collapsed="false">
      <c r="A7" s="23"/>
      <c r="B7" s="23"/>
      <c r="C7" s="24"/>
      <c r="D7" s="25"/>
      <c r="E7" s="24"/>
      <c r="F7" s="25"/>
      <c r="G7" s="26" t="str">
        <f aca="false">IF(OR(C7="",D7="",E7="",F7=""),"",(E7+F7)-(C7+D7))</f>
        <v/>
      </c>
      <c r="H7" s="27"/>
      <c r="I7" s="28"/>
      <c r="J7" s="29" t="n">
        <f aca="false">IF(N7="SST",0.314473,IF(N7="SLT",0.031243,IF(N7="LST",0.124228,IF(N7="LLT",0.010189,IF(N7="LST-OO",0.074671,IF(N7="LLT-OO",0.011965,IF(N7="LMT-OO",0.013497,IF(N7="HST",7.2954,IF(N7="HLT",0.60795)))))))))</f>
        <v>0</v>
      </c>
      <c r="K7" s="29" t="n">
        <f aca="false">IF(N7="SST",0.260619,IF(N7="SLT",0.02188,IF(N7="LST",0.040676,IF(N7="LLT",0.003372,IF(N7="LST-OO",0.037557,IF(N7="LLT-OO",0.002079,IF(N7="LMT-OO",0.012499,IF(N7="HST",0.004293,IF(N7="HLT",0.0003578)))))))))</f>
        <v>0</v>
      </c>
      <c r="L7" s="30" t="n">
        <f aca="false">IF(N7="SST",0.087,IF(N7="SLT",0.087,IF(N7="LST",0.12,IF(N7="LLT",0.12,IF(N7="LST-OO",0.12,IF(N7="LLT-OO",0.12,IF(N7="LMT-OO",0.12,IF(N7="HST",0.07,IF(N7="HLT",0.07)))))))))</f>
        <v>0</v>
      </c>
      <c r="M7" s="31" t="str">
        <f aca="false">IF(OR(H7="",I7=""),"",IF(N7="HST",J7+K7*((I7+H7)/2),IF(N7="HLT",J7+K7*((I7+H7)/2),J7+K7*LN((I7+H7)/2))))</f>
        <v/>
      </c>
      <c r="N7" s="28"/>
      <c r="O7" s="28"/>
      <c r="P7" s="26" t="str">
        <f aca="false">IF(O7="","",IF($H$3="US",IF(LEFT(N7,1)="S",IF(O7&lt;=4000,1,IF(O7&gt;4000,0.79+(6*O7/100000))),IF(LEFT(N7,1)="L",IF(O7&lt;=200,1,IF(O7&gt;200,1.005+(4.5526*O7/100000))),IF(LEFT(N7,1)="H",1))),IF($H$3="SI",IF(LEFT(N7,1)="S",IF(O7&lt;=1219.51,1,IF(O7&gt;1219.51,0.79+(6*(O7*3.28)/100000))),IF(LEFT(N7,1)="L",IF(O7&lt;=60.98,1,IF(O7&gt;60.98,1.005+(4.5526*(O7*3.28)/100000))),IF(LEFT(N7,1)="H",1))))))</f>
        <v/>
      </c>
      <c r="Q7" s="32"/>
      <c r="R7" s="33" t="str">
        <f aca="false">IF(OR(A7="",N7=""),"",IF(AF7&lt;0,0,IF(AD7=0,"Review",IF($H$3="US",ROUND(((H7-I7-(AG7*G7))/(G7*M7)-(L7*Q7))*P7,1),ROUND(((H7-I7-(AG7*G7))/(G7*M7)-(L7/8.696*Q7))*P7*37,1)))))</f>
        <v/>
      </c>
      <c r="S7" s="34" t="str">
        <f aca="false">IF(OR(R7="Review",R7=""),"",IF(R7=0,"",(SQRT(SUMSQ((5),(100*1.4/(H7-I7)),(100*IF($H$3="US",0.1,0.1*37)/R7)))/100)*R7))</f>
        <v/>
      </c>
      <c r="T7" s="62" t="str">
        <f aca="false">IF(OR(R7="Review",R7=""),"",IF(R7=0,"",S7/R7))</f>
        <v/>
      </c>
      <c r="U7" s="63"/>
      <c r="V7" s="63"/>
      <c r="W7" s="63"/>
      <c r="X7" s="63"/>
      <c r="Y7" s="63"/>
      <c r="Z7" s="63"/>
      <c r="AA7" s="63"/>
      <c r="AB7" s="63"/>
      <c r="AC7" s="2"/>
      <c r="AD7" s="64" t="n">
        <f aca="false">AND(NOT(ISBLANK(C7)),NOT(ISBLANK(E7)),NOT(ISBLANK(H7)),NOT(ISBLANK(I7)),NOT(ISBLANK(O7)),NOT(ISBLANK(Q7)),Q7&gt;=0,O7&gt;=0,H7&gt;=0,I7&gt;=0,G7&gt;0)</f>
        <v>0</v>
      </c>
      <c r="AE7" s="63" t="s">
        <v>39</v>
      </c>
      <c r="AF7" s="65" t="str">
        <f aca="false">IF(AD7=0,"Review",IF($H$3="US",((H7-I7-(AG7*G7))/(G7*M7)-(L7*Q7))*P7,((H7-I7-(AG7*G7))/(G7*M7)-(L7/8.696*Q7))*P7*37))</f>
        <v>Review</v>
      </c>
      <c r="AG7" s="66" t="n">
        <f aca="false">IF(OR(N7="SLT",N7="LLT",N7="LLT-OO",N7="HLT"),0.022223,0.066667)</f>
        <v>0.066667</v>
      </c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</row>
    <row r="8" customFormat="false" ht="18.1" hidden="false" customHeight="true" outlineLevel="0" collapsed="false">
      <c r="A8" s="23"/>
      <c r="B8" s="23"/>
      <c r="C8" s="24"/>
      <c r="D8" s="25"/>
      <c r="E8" s="24"/>
      <c r="F8" s="25"/>
      <c r="G8" s="26" t="str">
        <f aca="false">IF(OR(C8="",D8="",E8="",F8=""),"",(E8+F8)-(C8+D8))</f>
        <v/>
      </c>
      <c r="H8" s="27"/>
      <c r="I8" s="28"/>
      <c r="J8" s="29" t="n">
        <f aca="false">IF(N8="SST",0.314473,IF(N8="SLT",0.031243,IF(N8="LST",0.124228,IF(N8="LLT",0.010189,IF(N8="LST-OO",0.074671,IF(N8="LLT-OO",0.011965,IF(N8="LMT-OO",0.013497,IF(N8="HST",7.2954,IF(N8="HLT",0.60795)))))))))</f>
        <v>0</v>
      </c>
      <c r="K8" s="29" t="n">
        <f aca="false">IF(N8="SST",0.260619,IF(N8="SLT",0.02188,IF(N8="LST",0.040676,IF(N8="LLT",0.003372,IF(N8="LST-OO",0.037557,IF(N8="LLT-OO",0.002079,IF(N8="LMT-OO",0.012499,IF(N8="HST",0.004293,IF(N8="HLT",0.0003578)))))))))</f>
        <v>0</v>
      </c>
      <c r="L8" s="30" t="n">
        <f aca="false">IF(N8="SST",0.087,IF(N8="SLT",0.087,IF(N8="LST",0.12,IF(N8="LLT",0.12,IF(N8="LST-OO",0.12,IF(N8="LLT-OO",0.12,IF(N8="LMT-OO",0.12,IF(N8="HST",0.07,IF(N8="HLT",0.07)))))))))</f>
        <v>0</v>
      </c>
      <c r="M8" s="31" t="str">
        <f aca="false">IF(OR(H8="",I8=""),"",IF(N8="HST",J8+K8*((I8+H8)/2),IF(N8="HLT",J8+K8*((I8+H8)/2),J8+K8*LN((I8+H8)/2))))</f>
        <v/>
      </c>
      <c r="N8" s="28"/>
      <c r="O8" s="28"/>
      <c r="P8" s="26" t="str">
        <f aca="false">IF(O8="","",IF($H$3="US",IF(LEFT(N8,1)="S",IF(O8&lt;=4000,1,IF(O8&gt;4000,0.79+(6*O8/100000))),IF(LEFT(N8,1)="L",IF(O8&lt;=200,1,IF(O8&gt;200,1.005+(4.5526*O8/100000))),IF(LEFT(N8,1)="H",1))),IF($H$3="SI",IF(LEFT(N8,1)="S",IF(O8&lt;=1219.51,1,IF(O8&gt;1219.51,0.79+(6*(O8*3.28)/100000))),IF(LEFT(N8,1)="L",IF(O8&lt;=60.98,1,IF(O8&gt;60.98,1.005+(4.5526*(O8*3.28)/100000))),IF(LEFT(N8,1)="H",1))))))</f>
        <v/>
      </c>
      <c r="Q8" s="32"/>
      <c r="R8" s="33" t="str">
        <f aca="false">IF(OR(A8="",N8=""),"",IF(AF8&lt;0,0,IF(AD8=0,"Review",IF($H$3="US",ROUND(((H8-I8-(AG8*G8))/(G8*M8)-(L8*Q8))*P8,1),ROUND(((H8-I8-(AG8*G8))/(G8*M8)-(L8/8.696*Q8))*P8*37,1)))))</f>
        <v/>
      </c>
      <c r="S8" s="34" t="str">
        <f aca="false">IF(OR(R8="Review",R8=""),"",IF(R8=0,"",(SQRT(SUMSQ((5),(100*1.4/(H8-I8)),(100*IF($H$3="US",0.1,0.1*37)/R8)))/100)*R8))</f>
        <v/>
      </c>
      <c r="T8" s="62" t="str">
        <f aca="false">IF(OR(R8="Review",R8=""),"",IF(R8=0,"",S8/R8))</f>
        <v/>
      </c>
      <c r="U8" s="63"/>
      <c r="V8" s="63"/>
      <c r="W8" s="63"/>
      <c r="X8" s="63"/>
      <c r="Y8" s="63"/>
      <c r="Z8" s="63"/>
      <c r="AA8" s="63"/>
      <c r="AB8" s="63"/>
      <c r="AC8" s="2"/>
      <c r="AD8" s="64" t="n">
        <f aca="false">AND(NOT(ISBLANK(C8)),NOT(ISBLANK(E8)),NOT(ISBLANK(H8)),NOT(ISBLANK(I8)),NOT(ISBLANK(O8)),NOT(ISBLANK(Q8)),Q8&gt;=0,O8&gt;=0,H8&gt;=0,I8&gt;=0,G8&gt;0)</f>
        <v>0</v>
      </c>
      <c r="AE8" s="63" t="s">
        <v>39</v>
      </c>
      <c r="AF8" s="65" t="str">
        <f aca="false">IF(AD8=0,"Review",IF($H$3="US",((H8-I8-(AG8*G8))/(G8*M8)-(L8*Q8))*P8,((H8-I8-(AG8*G8))/(G8*M8)-(L8/8.696*Q8))*P8*37))</f>
        <v>Review</v>
      </c>
      <c r="AG8" s="66" t="n">
        <f aca="false">IF(OR(N8="SLT",N8="LLT",N8="LLT-OO",N8="HLT"),0.022223,0.066667)</f>
        <v>0.066667</v>
      </c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</row>
    <row r="9" customFormat="false" ht="18.1" hidden="false" customHeight="true" outlineLevel="0" collapsed="false">
      <c r="A9" s="23"/>
      <c r="B9" s="23"/>
      <c r="C9" s="24"/>
      <c r="D9" s="25"/>
      <c r="E9" s="24"/>
      <c r="F9" s="25"/>
      <c r="G9" s="26" t="str">
        <f aca="false">IF(OR(C9="",D9="",E9="",F9=""),"",(E9+F9)-(C9+D9))</f>
        <v/>
      </c>
      <c r="H9" s="27"/>
      <c r="I9" s="28"/>
      <c r="J9" s="29" t="n">
        <f aca="false">IF(N9="SST",0.314473,IF(N9="SLT",0.031243,IF(N9="LST",0.124228,IF(N9="LLT",0.010189,IF(N9="LST-OO",0.074671,IF(N9="LLT-OO",0.011965,IF(N9="LMT-OO",0.013497,IF(N9="HST",7.2954,IF(N9="HLT",0.60795)))))))))</f>
        <v>0</v>
      </c>
      <c r="K9" s="29" t="n">
        <f aca="false">IF(N9="SST",0.260619,IF(N9="SLT",0.02188,IF(N9="LST",0.040676,IF(N9="LLT",0.003372,IF(N9="LST-OO",0.037557,IF(N9="LLT-OO",0.002079,IF(N9="LMT-OO",0.012499,IF(N9="HST",0.004293,IF(N9="HLT",0.0003578)))))))))</f>
        <v>0</v>
      </c>
      <c r="L9" s="30" t="n">
        <f aca="false">IF(N9="SST",0.087,IF(N9="SLT",0.087,IF(N9="LST",0.12,IF(N9="LLT",0.12,IF(N9="LST-OO",0.12,IF(N9="LLT-OO",0.12,IF(N9="LMT-OO",0.12,IF(N9="HST",0.07,IF(N9="HLT",0.07)))))))))</f>
        <v>0</v>
      </c>
      <c r="M9" s="31" t="str">
        <f aca="false">IF(OR(H9="",I9=""),"",IF(N9="HST",J9+K9*((I9+H9)/2),IF(N9="HLT",J9+K9*((I9+H9)/2),J9+K9*LN((I9+H9)/2))))</f>
        <v/>
      </c>
      <c r="N9" s="28"/>
      <c r="O9" s="28"/>
      <c r="P9" s="26" t="str">
        <f aca="false">IF(O9="","",IF($H$3="US",IF(LEFT(N9,1)="S",IF(O9&lt;=4000,1,IF(O9&gt;4000,0.79+(6*O9/100000))),IF(LEFT(N9,1)="L",IF(O9&lt;=200,1,IF(O9&gt;200,1.005+(4.5526*O9/100000))),IF(LEFT(N9,1)="H",1))),IF($H$3="SI",IF(LEFT(N9,1)="S",IF(O9&lt;=1219.51,1,IF(O9&gt;1219.51,0.79+(6*(O9*3.28)/100000))),IF(LEFT(N9,1)="L",IF(O9&lt;=60.98,1,IF(O9&gt;60.98,1.005+(4.5526*(O9*3.28)/100000))),IF(LEFT(N9,1)="H",1))))))</f>
        <v/>
      </c>
      <c r="Q9" s="32"/>
      <c r="R9" s="33" t="str">
        <f aca="false">IF(OR(A9="",N9=""),"",IF(AF9&lt;0,0,IF(AD9=0,"Review",IF($H$3="US",ROUND(((H9-I9-(AG9*G9))/(G9*M9)-(L9*Q9))*P9,1),ROUND(((H9-I9-(AG9*G9))/(G9*M9)-(L9/8.696*Q9))*P9*37,1)))))</f>
        <v/>
      </c>
      <c r="S9" s="34" t="str">
        <f aca="false">IF(OR(R9="Review",R9=""),"",IF(R9=0,"",(SQRT(SUMSQ((5),(100*1.4/(H9-I9)),(100*IF($H$3="US",0.1,0.1*37)/R9)))/100)*R9))</f>
        <v/>
      </c>
      <c r="T9" s="62" t="str">
        <f aca="false">IF(OR(R9="Review",R9=""),"",IF(R9=0,"",S9/R9))</f>
        <v/>
      </c>
      <c r="U9" s="63"/>
      <c r="V9" s="63"/>
      <c r="W9" s="63"/>
      <c r="X9" s="63"/>
      <c r="Y9" s="63"/>
      <c r="Z9" s="63"/>
      <c r="AA9" s="63"/>
      <c r="AB9" s="63"/>
      <c r="AC9" s="2"/>
      <c r="AD9" s="64" t="n">
        <f aca="false">AND(NOT(ISBLANK(C9)),NOT(ISBLANK(E9)),NOT(ISBLANK(H9)),NOT(ISBLANK(I9)),NOT(ISBLANK(O9)),NOT(ISBLANK(Q9)),Q9&gt;=0,O9&gt;=0,H9&gt;=0,I9&gt;=0,G9&gt;0)</f>
        <v>0</v>
      </c>
      <c r="AE9" s="63" t="s">
        <v>39</v>
      </c>
      <c r="AF9" s="65" t="str">
        <f aca="false">IF(AD9=0,"Review",IF($H$3="US",((H9-I9-(AG9*G9))/(G9*M9)-(L9*Q9))*P9,((H9-I9-(AG9*G9))/(G9*M9)-(L9/8.696*Q9))*P9*37))</f>
        <v>Review</v>
      </c>
      <c r="AG9" s="66" t="n">
        <f aca="false">IF(OR(N9="SLT",N9="LLT",N9="LLT-OO",N9="HLT"),0.022223,0.066667)</f>
        <v>0.066667</v>
      </c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</row>
    <row r="10" customFormat="false" ht="18.1" hidden="false" customHeight="true" outlineLevel="0" collapsed="false">
      <c r="A10" s="23"/>
      <c r="B10" s="23"/>
      <c r="C10" s="24"/>
      <c r="D10" s="25"/>
      <c r="E10" s="24"/>
      <c r="F10" s="25"/>
      <c r="G10" s="26" t="str">
        <f aca="false">IF(OR(C10="",D10="",E10="",F10=""),"",(E10+F10)-(C10+D10))</f>
        <v/>
      </c>
      <c r="H10" s="27"/>
      <c r="I10" s="28"/>
      <c r="J10" s="29" t="n">
        <f aca="false">IF(N10="SST",0.314473,IF(N10="SLT",0.031243,IF(N10="LST",0.124228,IF(N10="LLT",0.010189,IF(N10="LST-OO",0.074671,IF(N10="LLT-OO",0.011965,IF(N10="LMT-OO",0.013497,IF(N10="HST",7.2954,IF(N10="HLT",0.60795)))))))))</f>
        <v>0</v>
      </c>
      <c r="K10" s="29" t="n">
        <f aca="false">IF(N10="SST",0.260619,IF(N10="SLT",0.02188,IF(N10="LST",0.040676,IF(N10="LLT",0.003372,IF(N10="LST-OO",0.037557,IF(N10="LLT-OO",0.002079,IF(N10="LMT-OO",0.012499,IF(N10="HST",0.004293,IF(N10="HLT",0.0003578)))))))))</f>
        <v>0</v>
      </c>
      <c r="L10" s="30" t="n">
        <f aca="false">IF(N10="SST",0.087,IF(N10="SLT",0.087,IF(N10="LST",0.12,IF(N10="LLT",0.12,IF(N10="LST-OO",0.12,IF(N10="LLT-OO",0.12,IF(N10="LMT-OO",0.12,IF(N10="HST",0.07,IF(N10="HLT",0.07)))))))))</f>
        <v>0</v>
      </c>
      <c r="M10" s="31" t="str">
        <f aca="false">IF(OR(H10="",I10=""),"",IF(N10="HST",J10+K10*((I10+H10)/2),IF(N10="HLT",J10+K10*((I10+H10)/2),J10+K10*LN((I10+H10)/2))))</f>
        <v/>
      </c>
      <c r="N10" s="28"/>
      <c r="O10" s="28"/>
      <c r="P10" s="26" t="str">
        <f aca="false">IF(O10="","",IF($H$3="US",IF(LEFT(N10,1)="S",IF(O10&lt;=4000,1,IF(O10&gt;4000,0.79+(6*O10/100000))),IF(LEFT(N10,1)="L",IF(O10&lt;=200,1,IF(O10&gt;200,1.005+(4.5526*O10/100000))),IF(LEFT(N10,1)="H",1))),IF($H$3="SI",IF(LEFT(N10,1)="S",IF(O10&lt;=1219.51,1,IF(O10&gt;1219.51,0.79+(6*(O10*3.28)/100000))),IF(LEFT(N10,1)="L",IF(O10&lt;=60.98,1,IF(O10&gt;60.98,1.005+(4.5526*(O10*3.28)/100000))),IF(LEFT(N10,1)="H",1))))))</f>
        <v/>
      </c>
      <c r="Q10" s="32"/>
      <c r="R10" s="33" t="str">
        <f aca="false">IF(OR(A10="",N10=""),"",IF(AF10&lt;0,0,IF(AD10=0,"Review",IF($H$3="US",ROUND(((H10-I10-(AG10*G10))/(G10*M10)-(L10*Q10))*P10,1),ROUND(((H10-I10-(AG10*G10))/(G10*M10)-(L10/8.696*Q10))*P10*37,1)))))</f>
        <v/>
      </c>
      <c r="S10" s="34" t="str">
        <f aca="false">IF(OR(R10="Review",R10=""),"",IF(R10=0,"",(SQRT(SUMSQ((5),(100*1.4/(H10-I10)),(100*IF($H$3="US",0.1,0.1*37)/R10)))/100)*R10))</f>
        <v/>
      </c>
      <c r="T10" s="62" t="str">
        <f aca="false">IF(OR(R10="Review",R10=""),"",IF(R10=0,"",S10/R10))</f>
        <v/>
      </c>
      <c r="U10" s="63"/>
      <c r="V10" s="63"/>
      <c r="W10" s="63"/>
      <c r="X10" s="63"/>
      <c r="Y10" s="63"/>
      <c r="Z10" s="63"/>
      <c r="AA10" s="63"/>
      <c r="AB10" s="63"/>
      <c r="AC10" s="2"/>
      <c r="AD10" s="64" t="n">
        <f aca="false">AND(NOT(ISBLANK(C10)),NOT(ISBLANK(E10)),NOT(ISBLANK(H10)),NOT(ISBLANK(I10)),NOT(ISBLANK(O10)),NOT(ISBLANK(Q10)),Q10&gt;=0,O10&gt;=0,H10&gt;=0,I10&gt;=0,G10&gt;0)</f>
        <v>0</v>
      </c>
      <c r="AE10" s="63" t="s">
        <v>39</v>
      </c>
      <c r="AF10" s="65" t="str">
        <f aca="false">IF(AD10=0,"Review",IF($H$3="US",((H10-I10-(AG10*G10))/(G10*M10)-(L10*Q10))*P10,((H10-I10-(AG10*G10))/(G10*M10)-(L10/8.696*Q10))*P10*37))</f>
        <v>Review</v>
      </c>
      <c r="AG10" s="66" t="n">
        <f aca="false">IF(OR(N10="SLT",N10="LLT",N10="LLT-OO",N10="HLT"),0.022223,0.066667)</f>
        <v>0.066667</v>
      </c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</row>
    <row r="11" customFormat="false" ht="18.1" hidden="false" customHeight="true" outlineLevel="0" collapsed="false">
      <c r="A11" s="23"/>
      <c r="B11" s="23"/>
      <c r="C11" s="24"/>
      <c r="D11" s="25"/>
      <c r="E11" s="24"/>
      <c r="F11" s="25"/>
      <c r="G11" s="26" t="str">
        <f aca="false">IF(OR(C11="",D11="",E11="",F11=""),"",(E11+F11)-(C11+D11))</f>
        <v/>
      </c>
      <c r="H11" s="27"/>
      <c r="I11" s="28"/>
      <c r="J11" s="29" t="n">
        <f aca="false">IF(N11="SST",0.314473,IF(N11="SLT",0.031243,IF(N11="LST",0.124228,IF(N11="LLT",0.010189,IF(N11="LST-OO",0.074671,IF(N11="LLT-OO",0.011965,IF(N11="LMT-OO",0.013497,IF(N11="HST",7.2954,IF(N11="HLT",0.60795)))))))))</f>
        <v>0</v>
      </c>
      <c r="K11" s="29" t="n">
        <f aca="false">IF(N11="SST",0.260619,IF(N11="SLT",0.02188,IF(N11="LST",0.040676,IF(N11="LLT",0.003372,IF(N11="LST-OO",0.037557,IF(N11="LLT-OO",0.002079,IF(N11="LMT-OO",0.012499,IF(N11="HST",0.004293,IF(N11="HLT",0.0003578)))))))))</f>
        <v>0</v>
      </c>
      <c r="L11" s="30" t="n">
        <f aca="false">IF(N11="SST",0.087,IF(N11="SLT",0.087,IF(N11="LST",0.12,IF(N11="LLT",0.12,IF(N11="LST-OO",0.12,IF(N11="LLT-OO",0.12,IF(N11="LMT-OO",0.12,IF(N11="HST",0.07,IF(N11="HLT",0.07)))))))))</f>
        <v>0</v>
      </c>
      <c r="M11" s="31" t="str">
        <f aca="false">IF(OR(H11="",I11=""),"",IF(N11="HST",J11+K11*((I11+H11)/2),IF(N11="HLT",J11+K11*((I11+H11)/2),J11+K11*LN((I11+H11)/2))))</f>
        <v/>
      </c>
      <c r="N11" s="28"/>
      <c r="O11" s="28"/>
      <c r="P11" s="26" t="str">
        <f aca="false">IF(O11="","",IF($H$3="US",IF(LEFT(N11,1)="S",IF(O11&lt;=4000,1,IF(O11&gt;4000,0.79+(6*O11/100000))),IF(LEFT(N11,1)="L",IF(O11&lt;=200,1,IF(O11&gt;200,1.005+(4.5526*O11/100000))),IF(LEFT(N11,1)="H",1))),IF($H$3="SI",IF(LEFT(N11,1)="S",IF(O11&lt;=1219.51,1,IF(O11&gt;1219.51,0.79+(6*(O11*3.28)/100000))),IF(LEFT(N11,1)="L",IF(O11&lt;=60.98,1,IF(O11&gt;60.98,1.005+(4.5526*(O11*3.28)/100000))),IF(LEFT(N11,1)="H",1))))))</f>
        <v/>
      </c>
      <c r="Q11" s="32"/>
      <c r="R11" s="33" t="str">
        <f aca="false">IF(OR(A11="",N11=""),"",IF(AF11&lt;0,0,IF(AD11=0,"Review",IF($H$3="US",ROUND(((H11-I11-(AG11*G11))/(G11*M11)-(L11*Q11))*P11,1),ROUND(((H11-I11-(AG11*G11))/(G11*M11)-(L11/8.696*Q11))*P11*37,1)))))</f>
        <v/>
      </c>
      <c r="S11" s="34" t="str">
        <f aca="false">IF(OR(R11="Review",R11=""),"",IF(R11=0,"",(SQRT(SUMSQ((5),(100*1.4/(H11-I11)),(100*IF($H$3="US",0.1,0.1*37)/R11)))/100)*R11))</f>
        <v/>
      </c>
      <c r="T11" s="62" t="str">
        <f aca="false">IF(OR(R11="Review",R11=""),"",IF(R11=0,"",S11/R11))</f>
        <v/>
      </c>
      <c r="U11" s="63"/>
      <c r="V11" s="63"/>
      <c r="W11" s="63"/>
      <c r="X11" s="63"/>
      <c r="Y11" s="63"/>
      <c r="Z11" s="63"/>
      <c r="AA11" s="63"/>
      <c r="AB11" s="63"/>
      <c r="AC11" s="2"/>
      <c r="AD11" s="64" t="n">
        <f aca="false">AND(NOT(ISBLANK(C11)),NOT(ISBLANK(E11)),NOT(ISBLANK(H11)),NOT(ISBLANK(I11)),NOT(ISBLANK(O11)),NOT(ISBLANK(Q11)),Q11&gt;=0,O11&gt;=0,H11&gt;=0,I11&gt;=0,G11&gt;0)</f>
        <v>0</v>
      </c>
      <c r="AE11" s="63" t="s">
        <v>39</v>
      </c>
      <c r="AF11" s="65" t="str">
        <f aca="false">IF(AD11=0,"Review",IF($H$3="US",((H11-I11-(AG11*G11))/(G11*M11)-(L11*Q11))*P11,((H11-I11-(AG11*G11))/(G11*M11)-(L11/8.696*Q11))*P11*37))</f>
        <v>Review</v>
      </c>
      <c r="AG11" s="66" t="n">
        <f aca="false">IF(OR(N11="SLT",N11="LLT",N11="LLT-OO",N11="HLT"),0.022223,0.066667)</f>
        <v>0.066667</v>
      </c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</row>
    <row r="12" customFormat="false" ht="18.1" hidden="false" customHeight="true" outlineLevel="0" collapsed="false">
      <c r="A12" s="23"/>
      <c r="B12" s="23"/>
      <c r="C12" s="24"/>
      <c r="D12" s="25"/>
      <c r="E12" s="24"/>
      <c r="F12" s="25"/>
      <c r="G12" s="26" t="str">
        <f aca="false">IF(OR(C12="",D12="",E12="",F12=""),"",(E12+F12)-(C12+D12))</f>
        <v/>
      </c>
      <c r="H12" s="27"/>
      <c r="I12" s="28"/>
      <c r="J12" s="29" t="n">
        <f aca="false">IF(N12="SST",0.314473,IF(N12="SLT",0.031243,IF(N12="LST",0.124228,IF(N12="LLT",0.010189,IF(N12="LST-OO",0.074671,IF(N12="LLT-OO",0.011965,IF(N12="LMT-OO",0.013497,IF(N12="HST",7.2954,IF(N12="HLT",0.60795)))))))))</f>
        <v>0</v>
      </c>
      <c r="K12" s="29" t="n">
        <f aca="false">IF(N12="SST",0.260619,IF(N12="SLT",0.02188,IF(N12="LST",0.040676,IF(N12="LLT",0.003372,IF(N12="LST-OO",0.037557,IF(N12="LLT-OO",0.002079,IF(N12="LMT-OO",0.012499,IF(N12="HST",0.004293,IF(N12="HLT",0.0003578)))))))))</f>
        <v>0</v>
      </c>
      <c r="L12" s="30" t="n">
        <f aca="false">IF(N12="SST",0.087,IF(N12="SLT",0.087,IF(N12="LST",0.12,IF(N12="LLT",0.12,IF(N12="LST-OO",0.12,IF(N12="LLT-OO",0.12,IF(N12="LMT-OO",0.12,IF(N12="HST",0.07,IF(N12="HLT",0.07)))))))))</f>
        <v>0</v>
      </c>
      <c r="M12" s="31" t="str">
        <f aca="false">IF(OR(H12="",I12=""),"",IF(N12="HST",J12+K12*((I12+H12)/2),IF(N12="HLT",J12+K12*((I12+H12)/2),J12+K12*LN((I12+H12)/2))))</f>
        <v/>
      </c>
      <c r="N12" s="28"/>
      <c r="O12" s="28"/>
      <c r="P12" s="26" t="str">
        <f aca="false">IF(O12="","",IF($H$3="US",IF(LEFT(N12,1)="S",IF(O12&lt;=4000,1,IF(O12&gt;4000,0.79+(6*O12/100000))),IF(LEFT(N12,1)="L",IF(O12&lt;=200,1,IF(O12&gt;200,1.005+(4.5526*O12/100000))),IF(LEFT(N12,1)="H",1))),IF($H$3="SI",IF(LEFT(N12,1)="S",IF(O12&lt;=1219.51,1,IF(O12&gt;1219.51,0.79+(6*(O12*3.28)/100000))),IF(LEFT(N12,1)="L",IF(O12&lt;=60.98,1,IF(O12&gt;60.98,1.005+(4.5526*(O12*3.28)/100000))),IF(LEFT(N12,1)="H",1))))))</f>
        <v/>
      </c>
      <c r="Q12" s="32"/>
      <c r="R12" s="33" t="str">
        <f aca="false">IF(OR(A12="",N12=""),"",IF(AF12&lt;0,0,IF(AD12=0,"Review",IF($H$3="US",ROUND(((H12-I12-(AG12*G12))/(G12*M12)-(L12*Q12))*P12,1),ROUND(((H12-I12-(AG12*G12))/(G12*M12)-(L12/8.696*Q12))*P12*37,1)))))</f>
        <v/>
      </c>
      <c r="S12" s="34" t="str">
        <f aca="false">IF(OR(R12="Review",R12=""),"",IF(R12=0,"",(SQRT(SUMSQ((5),(100*1.4/(H12-I12)),(100*IF($H$3="US",0.1,0.1*37)/R12)))/100)*R12))</f>
        <v/>
      </c>
      <c r="T12" s="62" t="str">
        <f aca="false">IF(OR(R12="Review",R12=""),"",IF(R12=0,"",S12/R12))</f>
        <v/>
      </c>
      <c r="U12" s="63"/>
      <c r="V12" s="63"/>
      <c r="W12" s="63"/>
      <c r="X12" s="63"/>
      <c r="Y12" s="63"/>
      <c r="Z12" s="63"/>
      <c r="AA12" s="63"/>
      <c r="AB12" s="63"/>
      <c r="AC12" s="2"/>
      <c r="AD12" s="64" t="n">
        <f aca="false">AND(NOT(ISBLANK(C12)),NOT(ISBLANK(E12)),NOT(ISBLANK(H12)),NOT(ISBLANK(I12)),NOT(ISBLANK(O12)),NOT(ISBLANK(Q12)),Q12&gt;=0,O12&gt;=0,H12&gt;=0,I12&gt;=0,G12&gt;0)</f>
        <v>0</v>
      </c>
      <c r="AE12" s="63" t="s">
        <v>39</v>
      </c>
      <c r="AF12" s="65" t="str">
        <f aca="false">IF(AD12=0,"Review",IF($H$3="US",((H12-I12-(AG12*G12))/(G12*M12)-(L12*Q12))*P12,((H12-I12-(AG12*G12))/(G12*M12)-(L12/8.696*Q12))*P12*37))</f>
        <v>Review</v>
      </c>
      <c r="AG12" s="66" t="n">
        <f aca="false">IF(OR(N12="SLT",N12="LLT",N12="LLT-OO",N12="HLT"),0.022223,0.066667)</f>
        <v>0.066667</v>
      </c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</row>
    <row r="13" customFormat="false" ht="18.1" hidden="false" customHeight="true" outlineLevel="0" collapsed="false">
      <c r="A13" s="23"/>
      <c r="B13" s="23"/>
      <c r="C13" s="24"/>
      <c r="D13" s="25"/>
      <c r="E13" s="24"/>
      <c r="F13" s="25"/>
      <c r="G13" s="26" t="str">
        <f aca="false">IF(OR(C13="",D13="",E13="",F13=""),"",(E13+F13)-(C13+D13))</f>
        <v/>
      </c>
      <c r="H13" s="27"/>
      <c r="I13" s="28"/>
      <c r="J13" s="29" t="n">
        <f aca="false">IF(N13="SST",0.314473,IF(N13="SLT",0.031243,IF(N13="LST",0.124228,IF(N13="LLT",0.010189,IF(N13="LST-OO",0.074671,IF(N13="LLT-OO",0.011965,IF(N13="LMT-OO",0.013497,IF(N13="HST",7.2954,IF(N13="HLT",0.60795)))))))))</f>
        <v>0</v>
      </c>
      <c r="K13" s="29" t="n">
        <f aca="false">IF(N13="SST",0.260619,IF(N13="SLT",0.02188,IF(N13="LST",0.040676,IF(N13="LLT",0.003372,IF(N13="LST-OO",0.037557,IF(N13="LLT-OO",0.002079,IF(N13="LMT-OO",0.012499,IF(N13="HST",0.004293,IF(N13="HLT",0.0003578)))))))))</f>
        <v>0</v>
      </c>
      <c r="L13" s="30" t="n">
        <f aca="false">IF(N13="SST",0.087,IF(N13="SLT",0.087,IF(N13="LST",0.12,IF(N13="LLT",0.12,IF(N13="LST-OO",0.12,IF(N13="LLT-OO",0.12,IF(N13="LMT-OO",0.12,IF(N13="HST",0.07,IF(N13="HLT",0.07)))))))))</f>
        <v>0</v>
      </c>
      <c r="M13" s="31" t="str">
        <f aca="false">IF(OR(H13="",I13=""),"",IF(N13="HST",J13+K13*((I13+H13)/2),IF(N13="HLT",J13+K13*((I13+H13)/2),J13+K13*LN((I13+H13)/2))))</f>
        <v/>
      </c>
      <c r="N13" s="28"/>
      <c r="O13" s="28"/>
      <c r="P13" s="26" t="str">
        <f aca="false">IF(O13="","",IF($H$3="US",IF(LEFT(N13,1)="S",IF(O13&lt;=4000,1,IF(O13&gt;4000,0.79+(6*O13/100000))),IF(LEFT(N13,1)="L",IF(O13&lt;=200,1,IF(O13&gt;200,1.005+(4.5526*O13/100000))),IF(LEFT(N13,1)="H",1))),IF($H$3="SI",IF(LEFT(N13,1)="S",IF(O13&lt;=1219.51,1,IF(O13&gt;1219.51,0.79+(6*(O13*3.28)/100000))),IF(LEFT(N13,1)="L",IF(O13&lt;=60.98,1,IF(O13&gt;60.98,1.005+(4.5526*(O13*3.28)/100000))),IF(LEFT(N13,1)="H",1))))))</f>
        <v/>
      </c>
      <c r="Q13" s="32"/>
      <c r="R13" s="33" t="str">
        <f aca="false">IF(OR(A13="",N13=""),"",IF(AF13&lt;0,0,IF(AD13=0,"Review",IF($H$3="US",ROUND(((H13-I13-(AG13*G13))/(G13*M13)-(L13*Q13))*P13,1),ROUND(((H13-I13-(AG13*G13))/(G13*M13)-(L13/8.696*Q13))*P13*37,1)))))</f>
        <v/>
      </c>
      <c r="S13" s="34" t="str">
        <f aca="false">IF(OR(R13="Review",R13=""),"",IF(R13=0,"",(SQRT(SUMSQ((5),(100*1.4/(H13-I13)),(100*IF($H$3="US",0.1,0.1*37)/R13)))/100)*R13))</f>
        <v/>
      </c>
      <c r="T13" s="62" t="str">
        <f aca="false">IF(OR(R13="Review",R13=""),"",IF(R13=0,"",S13/R13))</f>
        <v/>
      </c>
      <c r="U13" s="63"/>
      <c r="V13" s="63"/>
      <c r="W13" s="63"/>
      <c r="X13" s="63"/>
      <c r="Y13" s="63"/>
      <c r="Z13" s="63"/>
      <c r="AA13" s="63"/>
      <c r="AB13" s="63"/>
      <c r="AC13" s="2"/>
      <c r="AD13" s="64" t="n">
        <f aca="false">AND(NOT(ISBLANK(C13)),NOT(ISBLANK(E13)),NOT(ISBLANK(H13)),NOT(ISBLANK(I13)),NOT(ISBLANK(O13)),NOT(ISBLANK(Q13)),Q13&gt;=0,O13&gt;=0,H13&gt;=0,I13&gt;=0,G13&gt;0)</f>
        <v>0</v>
      </c>
      <c r="AE13" s="63" t="s">
        <v>39</v>
      </c>
      <c r="AF13" s="65" t="str">
        <f aca="false">IF(AD13=0,"Review",IF($H$3="US",((H13-I13-(AG13*G13))/(G13*M13)-(L13*Q13))*P13,((H13-I13-(AG13*G13))/(G13*M13)-(L13/8.696*Q13))*P13*37))</f>
        <v>Review</v>
      </c>
      <c r="AG13" s="66" t="n">
        <f aca="false">IF(OR(N13="SLT",N13="LLT",N13="LLT-OO",N13="HLT"),0.022223,0.066667)</f>
        <v>0.066667</v>
      </c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</row>
    <row r="14" customFormat="false" ht="18.1" hidden="false" customHeight="true" outlineLevel="0" collapsed="false">
      <c r="A14" s="23"/>
      <c r="B14" s="23"/>
      <c r="C14" s="24"/>
      <c r="D14" s="25"/>
      <c r="E14" s="24"/>
      <c r="F14" s="25"/>
      <c r="G14" s="26" t="str">
        <f aca="false">IF(OR(C14="",D14="",E14="",F14=""),"",(E14+F14)-(C14+D14))</f>
        <v/>
      </c>
      <c r="H14" s="27"/>
      <c r="I14" s="28"/>
      <c r="J14" s="29" t="n">
        <f aca="false">IF(N14="SST",0.314473,IF(N14="SLT",0.031243,IF(N14="LST",0.124228,IF(N14="LLT",0.010189,IF(N14="LST-OO",0.074671,IF(N14="LLT-OO",0.011965,IF(N14="LMT-OO",0.013497,IF(N14="HST",7.2954,IF(N14="HLT",0.60795)))))))))</f>
        <v>0</v>
      </c>
      <c r="K14" s="29" t="n">
        <f aca="false">IF(N14="SST",0.260619,IF(N14="SLT",0.02188,IF(N14="LST",0.040676,IF(N14="LLT",0.003372,IF(N14="LST-OO",0.037557,IF(N14="LLT-OO",0.002079,IF(N14="LMT-OO",0.012499,IF(N14="HST",0.004293,IF(N14="HLT",0.0003578)))))))))</f>
        <v>0</v>
      </c>
      <c r="L14" s="30" t="n">
        <f aca="false">IF(N14="SST",0.087,IF(N14="SLT",0.087,IF(N14="LST",0.12,IF(N14="LLT",0.12,IF(N14="LST-OO",0.12,IF(N14="LLT-OO",0.12,IF(N14="LMT-OO",0.12,IF(N14="HST",0.07,IF(N14="HLT",0.07)))))))))</f>
        <v>0</v>
      </c>
      <c r="M14" s="31" t="str">
        <f aca="false">IF(OR(H14="",I14=""),"",IF(N14="HST",J14+K14*((I14+H14)/2),IF(N14="HLT",J14+K14*((I14+H14)/2),J14+K14*LN((I14+H14)/2))))</f>
        <v/>
      </c>
      <c r="N14" s="28"/>
      <c r="O14" s="28"/>
      <c r="P14" s="26" t="str">
        <f aca="false">IF(O14="","",IF($H$3="US",IF(LEFT(N14,1)="S",IF(O14&lt;=4000,1,IF(O14&gt;4000,0.79+(6*O14/100000))),IF(LEFT(N14,1)="L",IF(O14&lt;=200,1,IF(O14&gt;200,1.005+(4.5526*O14/100000))),IF(LEFT(N14,1)="H",1))),IF($H$3="SI",IF(LEFT(N14,1)="S",IF(O14&lt;=1219.51,1,IF(O14&gt;1219.51,0.79+(6*(O14*3.28)/100000))),IF(LEFT(N14,1)="L",IF(O14&lt;=60.98,1,IF(O14&gt;60.98,1.005+(4.5526*(O14*3.28)/100000))),IF(LEFT(N14,1)="H",1))))))</f>
        <v/>
      </c>
      <c r="Q14" s="32"/>
      <c r="R14" s="33" t="str">
        <f aca="false">IF(OR(A14="",N14=""),"",IF(AF14&lt;0,0,IF(AD14=0,"Review",IF($H$3="US",ROUND(((H14-I14-(AG14*G14))/(G14*M14)-(L14*Q14))*P14,1),ROUND(((H14-I14-(AG14*G14))/(G14*M14)-(L14/8.696*Q14))*P14*37,1)))))</f>
        <v/>
      </c>
      <c r="S14" s="34" t="str">
        <f aca="false">IF(OR(R14="Review",R14=""),"",IF(R14=0,"",(SQRT(SUMSQ((5),(100*1.4/(H14-I14)),(100*IF($H$3="US",0.1,0.1*37)/R14)))/100)*R14))</f>
        <v/>
      </c>
      <c r="T14" s="62" t="str">
        <f aca="false">IF(OR(R14="Review",R14=""),"",IF(R14=0,"",S14/R14))</f>
        <v/>
      </c>
      <c r="U14" s="63"/>
      <c r="V14" s="63"/>
      <c r="W14" s="63"/>
      <c r="X14" s="63"/>
      <c r="Y14" s="63"/>
      <c r="Z14" s="63"/>
      <c r="AA14" s="63"/>
      <c r="AB14" s="63"/>
      <c r="AC14" s="2"/>
      <c r="AD14" s="64" t="n">
        <f aca="false">AND(NOT(ISBLANK(C14)),NOT(ISBLANK(E14)),NOT(ISBLANK(H14)),NOT(ISBLANK(I14)),NOT(ISBLANK(O14)),NOT(ISBLANK(Q14)),Q14&gt;=0,O14&gt;=0,H14&gt;=0,I14&gt;=0,G14&gt;0)</f>
        <v>0</v>
      </c>
      <c r="AE14" s="63" t="s">
        <v>39</v>
      </c>
      <c r="AF14" s="65" t="str">
        <f aca="false">IF(AD14=0,"Review",IF($H$3="US",((H14-I14-(AG14*G14))/(G14*M14)-(L14*Q14))*P14,((H14-I14-(AG14*G14))/(G14*M14)-(L14/8.696*Q14))*P14*37))</f>
        <v>Review</v>
      </c>
      <c r="AG14" s="66" t="n">
        <f aca="false">IF(OR(N14="SLT",N14="LLT",N14="LLT-OO",N14="HLT"),0.022223,0.066667)</f>
        <v>0.066667</v>
      </c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</row>
    <row r="15" customFormat="false" ht="18.1" hidden="false" customHeight="true" outlineLevel="0" collapsed="false">
      <c r="A15" s="23"/>
      <c r="B15" s="23"/>
      <c r="C15" s="24"/>
      <c r="D15" s="25"/>
      <c r="E15" s="24"/>
      <c r="F15" s="25"/>
      <c r="G15" s="26" t="str">
        <f aca="false">IF(OR(C15="",D15="",E15="",F15=""),"",(E15+F15)-(C15+D15))</f>
        <v/>
      </c>
      <c r="H15" s="27"/>
      <c r="I15" s="28"/>
      <c r="J15" s="29" t="n">
        <f aca="false">IF(N15="SST",0.314473,IF(N15="SLT",0.031243,IF(N15="LST",0.124228,IF(N15="LLT",0.010189,IF(N15="LST-OO",0.074671,IF(N15="LLT-OO",0.011965,IF(N15="LMT-OO",0.013497,IF(N15="HST",7.2954,IF(N15="HLT",0.60795)))))))))</f>
        <v>0</v>
      </c>
      <c r="K15" s="29" t="n">
        <f aca="false">IF(N15="SST",0.260619,IF(N15="SLT",0.02188,IF(N15="LST",0.040676,IF(N15="LLT",0.003372,IF(N15="LST-OO",0.037557,IF(N15="LLT-OO",0.002079,IF(N15="LMT-OO",0.012499,IF(N15="HST",0.004293,IF(N15="HLT",0.0003578)))))))))</f>
        <v>0</v>
      </c>
      <c r="L15" s="30" t="n">
        <f aca="false">IF(N15="SST",0.087,IF(N15="SLT",0.087,IF(N15="LST",0.12,IF(N15="LLT",0.12,IF(N15="LST-OO",0.12,IF(N15="LLT-OO",0.12,IF(N15="LMT-OO",0.12,IF(N15="HST",0.07,IF(N15="HLT",0.07)))))))))</f>
        <v>0</v>
      </c>
      <c r="M15" s="31" t="str">
        <f aca="false">IF(OR(H15="",I15=""),"",IF(N15="HST",J15+K15*((I15+H15)/2),IF(N15="HLT",J15+K15*((I15+H15)/2),J15+K15*LN((I15+H15)/2))))</f>
        <v/>
      </c>
      <c r="N15" s="28"/>
      <c r="O15" s="28"/>
      <c r="P15" s="26" t="str">
        <f aca="false">IF(O15="","",IF($H$3="US",IF(LEFT(N15,1)="S",IF(O15&lt;=4000,1,IF(O15&gt;4000,0.79+(6*O15/100000))),IF(LEFT(N15,1)="L",IF(O15&lt;=200,1,IF(O15&gt;200,1.005+(4.5526*O15/100000))),IF(LEFT(N15,1)="H",1))),IF($H$3="SI",IF(LEFT(N15,1)="S",IF(O15&lt;=1219.51,1,IF(O15&gt;1219.51,0.79+(6*(O15*3.28)/100000))),IF(LEFT(N15,1)="L",IF(O15&lt;=60.98,1,IF(O15&gt;60.98,1.005+(4.5526*(O15*3.28)/100000))),IF(LEFT(N15,1)="H",1))))))</f>
        <v/>
      </c>
      <c r="Q15" s="32"/>
      <c r="R15" s="33" t="str">
        <f aca="false">IF(OR(A15="",N15=""),"",IF(AF15&lt;0,0,IF(AD15=0,"Review",IF($H$3="US",ROUND(((H15-I15-(AG15*G15))/(G15*M15)-(L15*Q15))*P15,1),ROUND(((H15-I15-(AG15*G15))/(G15*M15)-(L15/8.696*Q15))*P15*37,1)))))</f>
        <v/>
      </c>
      <c r="S15" s="34" t="str">
        <f aca="false">IF(OR(R15="Review",R15=""),"",IF(R15=0,"",(SQRT(SUMSQ((5),(100*1.4/(H15-I15)),(100*IF($H$3="US",0.1,0.1*37)/R15)))/100)*R15))</f>
        <v/>
      </c>
      <c r="T15" s="62" t="str">
        <f aca="false">IF(OR(R15="Review",R15=""),"",IF(R15=0,"",S15/R15))</f>
        <v/>
      </c>
      <c r="U15" s="63"/>
      <c r="V15" s="63"/>
      <c r="W15" s="63"/>
      <c r="X15" s="63"/>
      <c r="Y15" s="63"/>
      <c r="Z15" s="63"/>
      <c r="AA15" s="63"/>
      <c r="AB15" s="63"/>
      <c r="AC15" s="2"/>
      <c r="AD15" s="64" t="n">
        <f aca="false">AND(NOT(ISBLANK(C15)),NOT(ISBLANK(E15)),NOT(ISBLANK(H15)),NOT(ISBLANK(I15)),NOT(ISBLANK(O15)),NOT(ISBLANK(Q15)),Q15&gt;=0,O15&gt;=0,H15&gt;=0,I15&gt;=0,G15&gt;0)</f>
        <v>0</v>
      </c>
      <c r="AE15" s="63" t="s">
        <v>39</v>
      </c>
      <c r="AF15" s="65" t="str">
        <f aca="false">IF(AD15=0,"Review",IF($H$3="US",((H15-I15-(AG15*G15))/(G15*M15)-(L15*Q15))*P15,((H15-I15-(AG15*G15))/(G15*M15)-(L15/8.696*Q15))*P15*37))</f>
        <v>Review</v>
      </c>
      <c r="AG15" s="66" t="n">
        <f aca="false">IF(OR(N15="SLT",N15="LLT",N15="LLT-OO",N15="HLT"),0.022223,0.066667)</f>
        <v>0.066667</v>
      </c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</row>
    <row r="16" customFormat="false" ht="18.1" hidden="false" customHeight="true" outlineLevel="0" collapsed="false">
      <c r="A16" s="23"/>
      <c r="B16" s="23"/>
      <c r="C16" s="24"/>
      <c r="D16" s="25"/>
      <c r="E16" s="24"/>
      <c r="F16" s="25"/>
      <c r="G16" s="26" t="str">
        <f aca="false">IF(OR(C16="",D16="",E16="",F16=""),"",(E16+F16)-(C16+D16))</f>
        <v/>
      </c>
      <c r="H16" s="27"/>
      <c r="I16" s="28"/>
      <c r="J16" s="29" t="n">
        <f aca="false">IF(N16="SST",0.314473,IF(N16="SLT",0.031243,IF(N16="LST",0.124228,IF(N16="LLT",0.010189,IF(N16="LST-OO",0.074671,IF(N16="LLT-OO",0.011965,IF(N16="LMT-OO",0.013497,IF(N16="HST",7.2954,IF(N16="HLT",0.60795)))))))))</f>
        <v>0</v>
      </c>
      <c r="K16" s="29" t="n">
        <f aca="false">IF(N16="SST",0.260619,IF(N16="SLT",0.02188,IF(N16="LST",0.040676,IF(N16="LLT",0.003372,IF(N16="LST-OO",0.037557,IF(N16="LLT-OO",0.002079,IF(N16="LMT-OO",0.012499,IF(N16="HST",0.004293,IF(N16="HLT",0.0003578)))))))))</f>
        <v>0</v>
      </c>
      <c r="L16" s="30" t="n">
        <f aca="false">IF(N16="SST",0.087,IF(N16="SLT",0.087,IF(N16="LST",0.12,IF(N16="LLT",0.12,IF(N16="LST-OO",0.12,IF(N16="LLT-OO",0.12,IF(N16="LMT-OO",0.12,IF(N16="HST",0.07,IF(N16="HLT",0.07)))))))))</f>
        <v>0</v>
      </c>
      <c r="M16" s="31" t="str">
        <f aca="false">IF(OR(H16="",I16=""),"",IF(N16="HST",J16+K16*((I16+H16)/2),IF(N16="HLT",J16+K16*((I16+H16)/2),J16+K16*LN((I16+H16)/2))))</f>
        <v/>
      </c>
      <c r="N16" s="28"/>
      <c r="O16" s="28"/>
      <c r="P16" s="26" t="str">
        <f aca="false">IF(O16="","",IF($H$3="US",IF(LEFT(N16,1)="S",IF(O16&lt;=4000,1,IF(O16&gt;4000,0.79+(6*O16/100000))),IF(LEFT(N16,1)="L",IF(O16&lt;=200,1,IF(O16&gt;200,1.005+(4.5526*O16/100000))),IF(LEFT(N16,1)="H",1))),IF($H$3="SI",IF(LEFT(N16,1)="S",IF(O16&lt;=1219.51,1,IF(O16&gt;1219.51,0.79+(6*(O16*3.28)/100000))),IF(LEFT(N16,1)="L",IF(O16&lt;=60.98,1,IF(O16&gt;60.98,1.005+(4.5526*(O16*3.28)/100000))),IF(LEFT(N16,1)="H",1))))))</f>
        <v/>
      </c>
      <c r="Q16" s="32"/>
      <c r="R16" s="33" t="str">
        <f aca="false">IF(OR(A16="",N16=""),"",IF(AF16&lt;0,0,IF(AD16=0,"Review",IF($H$3="US",ROUND(((H16-I16-(AG16*G16))/(G16*M16)-(L16*Q16))*P16,1),ROUND(((H16-I16-(AG16*G16))/(G16*M16)-(L16/8.696*Q16))*P16*37,1)))))</f>
        <v/>
      </c>
      <c r="S16" s="34" t="str">
        <f aca="false">IF(OR(R16="Review",R16=""),"",IF(R16=0,"",(SQRT(SUMSQ((5),(100*1.4/(H16-I16)),(100*IF($H$3="US",0.1,0.1*37)/R16)))/100)*R16))</f>
        <v/>
      </c>
      <c r="T16" s="62" t="str">
        <f aca="false">IF(OR(R16="Review",R16=""),"",IF(R16=0,"",S16/R16))</f>
        <v/>
      </c>
      <c r="U16" s="63"/>
      <c r="V16" s="63"/>
      <c r="W16" s="63"/>
      <c r="X16" s="63"/>
      <c r="Y16" s="63"/>
      <c r="Z16" s="63"/>
      <c r="AA16" s="63"/>
      <c r="AB16" s="63"/>
      <c r="AC16" s="2"/>
      <c r="AD16" s="64" t="n">
        <f aca="false">AND(NOT(ISBLANK(C16)),NOT(ISBLANK(E16)),NOT(ISBLANK(H16)),NOT(ISBLANK(I16)),NOT(ISBLANK(O16)),NOT(ISBLANK(Q16)),Q16&gt;=0,O16&gt;=0,H16&gt;=0,I16&gt;=0,G16&gt;0)</f>
        <v>0</v>
      </c>
      <c r="AE16" s="63" t="s">
        <v>39</v>
      </c>
      <c r="AF16" s="65" t="str">
        <f aca="false">IF(AD16=0,"Review",IF($H$3="US",((H16-I16-(AG16*G16))/(G16*M16)-(L16*Q16))*P16,((H16-I16-(AG16*G16))/(G16*M16)-(L16/8.696*Q16))*P16*37))</f>
        <v>Review</v>
      </c>
      <c r="AG16" s="66" t="n">
        <f aca="false">IF(OR(N16="SLT",N16="LLT",N16="LLT-OO",N16="HLT"),0.022223,0.066667)</f>
        <v>0.066667</v>
      </c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</row>
    <row r="17" customFormat="false" ht="18.1" hidden="false" customHeight="true" outlineLevel="0" collapsed="false">
      <c r="A17" s="23"/>
      <c r="B17" s="23"/>
      <c r="C17" s="24"/>
      <c r="D17" s="25"/>
      <c r="E17" s="24"/>
      <c r="F17" s="25"/>
      <c r="G17" s="26" t="str">
        <f aca="false">IF(OR(C17="",D17="",E17="",F17=""),"",(E17+F17)-(C17+D17))</f>
        <v/>
      </c>
      <c r="H17" s="27"/>
      <c r="I17" s="28"/>
      <c r="J17" s="29" t="n">
        <f aca="false">IF(N17="SST",0.314473,IF(N17="SLT",0.031243,IF(N17="LST",0.124228,IF(N17="LLT",0.010189,IF(N17="LST-OO",0.074671,IF(N17="LLT-OO",0.011965,IF(N17="LMT-OO",0.013497,IF(N17="HST",7.2954,IF(N17="HLT",0.60795)))))))))</f>
        <v>0</v>
      </c>
      <c r="K17" s="29" t="n">
        <f aca="false">IF(N17="SST",0.260619,IF(N17="SLT",0.02188,IF(N17="LST",0.040676,IF(N17="LLT",0.003372,IF(N17="LST-OO",0.037557,IF(N17="LLT-OO",0.002079,IF(N17="LMT-OO",0.012499,IF(N17="HST",0.004293,IF(N17="HLT",0.0003578)))))))))</f>
        <v>0</v>
      </c>
      <c r="L17" s="30" t="n">
        <f aca="false">IF(N17="SST",0.087,IF(N17="SLT",0.087,IF(N17="LST",0.12,IF(N17="LLT",0.12,IF(N17="LST-OO",0.12,IF(N17="LLT-OO",0.12,IF(N17="LMT-OO",0.12,IF(N17="HST",0.07,IF(N17="HLT",0.07)))))))))</f>
        <v>0</v>
      </c>
      <c r="M17" s="31" t="str">
        <f aca="false">IF(OR(H17="",I17=""),"",IF(N17="HST",J17+K17*((I17+H17)/2),IF(N17="HLT",J17+K17*((I17+H17)/2),J17+K17*LN((I17+H17)/2))))</f>
        <v/>
      </c>
      <c r="N17" s="28"/>
      <c r="O17" s="28"/>
      <c r="P17" s="26" t="str">
        <f aca="false">IF(O17="","",IF($H$3="US",IF(LEFT(N17,1)="S",IF(O17&lt;=4000,1,IF(O17&gt;4000,0.79+(6*O17/100000))),IF(LEFT(N17,1)="L",IF(O17&lt;=200,1,IF(O17&gt;200,1.005+(4.5526*O17/100000))),IF(LEFT(N17,1)="H",1))),IF($H$3="SI",IF(LEFT(N17,1)="S",IF(O17&lt;=1219.51,1,IF(O17&gt;1219.51,0.79+(6*(O17*3.28)/100000))),IF(LEFT(N17,1)="L",IF(O17&lt;=60.98,1,IF(O17&gt;60.98,1.005+(4.5526*(O17*3.28)/100000))),IF(LEFT(N17,1)="H",1))))))</f>
        <v/>
      </c>
      <c r="Q17" s="32"/>
      <c r="R17" s="33" t="str">
        <f aca="false">IF(OR(A17="",N17=""),"",IF(AF17&lt;0,0,IF(AD17=0,"Review",IF($H$3="US",ROUND(((H17-I17-(AG17*G17))/(G17*M17)-(L17*Q17))*P17,1),ROUND(((H17-I17-(AG17*G17))/(G17*M17)-(L17/8.696*Q17))*P17*37,1)))))</f>
        <v/>
      </c>
      <c r="S17" s="34" t="str">
        <f aca="false">IF(OR(R17="Review",R17=""),"",IF(R17=0,"",(SQRT(SUMSQ((5),(100*1.4/(H17-I17)),(100*IF($H$3="US",0.1,0.1*37)/R17)))/100)*R17))</f>
        <v/>
      </c>
      <c r="T17" s="62" t="str">
        <f aca="false">IF(OR(R17="Review",R17=""),"",IF(R17=0,"",S17/R17))</f>
        <v/>
      </c>
      <c r="U17" s="63"/>
      <c r="V17" s="63"/>
      <c r="W17" s="63"/>
      <c r="X17" s="63"/>
      <c r="Y17" s="63"/>
      <c r="Z17" s="63"/>
      <c r="AA17" s="63"/>
      <c r="AB17" s="63"/>
      <c r="AC17" s="2"/>
      <c r="AD17" s="64" t="n">
        <f aca="false">AND(NOT(ISBLANK(C17)),NOT(ISBLANK(E17)),NOT(ISBLANK(H17)),NOT(ISBLANK(I17)),NOT(ISBLANK(O17)),NOT(ISBLANK(Q17)),Q17&gt;=0,O17&gt;=0,H17&gt;=0,I17&gt;=0,G17&gt;0)</f>
        <v>0</v>
      </c>
      <c r="AE17" s="63" t="s">
        <v>39</v>
      </c>
      <c r="AF17" s="65" t="str">
        <f aca="false">IF(AD17=0,"Review",IF($H$3="US",((H17-I17-(AG17*G17))/(G17*M17)-(L17*Q17))*P17,((H17-I17-(AG17*G17))/(G17*M17)-(L17/8.696*Q17))*P17*37))</f>
        <v>Review</v>
      </c>
      <c r="AG17" s="66" t="n">
        <f aca="false">IF(OR(N17="SLT",N17="LLT",N17="LLT-OO",N17="HLT"),0.022223,0.066667)</f>
        <v>0.066667</v>
      </c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</row>
    <row r="18" customFormat="false" ht="18.1" hidden="false" customHeight="true" outlineLevel="0" collapsed="false">
      <c r="A18" s="23"/>
      <c r="B18" s="23"/>
      <c r="C18" s="24"/>
      <c r="D18" s="25"/>
      <c r="E18" s="24"/>
      <c r="F18" s="25"/>
      <c r="G18" s="26" t="str">
        <f aca="false">IF(OR(C18="",D18="",E18="",F18=""),"",(E18+F18)-(C18+D18))</f>
        <v/>
      </c>
      <c r="H18" s="27"/>
      <c r="I18" s="28"/>
      <c r="J18" s="29" t="n">
        <f aca="false">IF(N18="SST",0.314473,IF(N18="SLT",0.031243,IF(N18="LST",0.124228,IF(N18="LLT",0.010189,IF(N18="LST-OO",0.074671,IF(N18="LLT-OO",0.011965,IF(N18="LMT-OO",0.013497,IF(N18="HST",7.2954,IF(N18="HLT",0.60795)))))))))</f>
        <v>0</v>
      </c>
      <c r="K18" s="29" t="n">
        <f aca="false">IF(N18="SST",0.260619,IF(N18="SLT",0.02188,IF(N18="LST",0.040676,IF(N18="LLT",0.003372,IF(N18="LST-OO",0.037557,IF(N18="LLT-OO",0.002079,IF(N18="LMT-OO",0.012499,IF(N18="HST",0.004293,IF(N18="HLT",0.0003578)))))))))</f>
        <v>0</v>
      </c>
      <c r="L18" s="30" t="n">
        <f aca="false">IF(N18="SST",0.087,IF(N18="SLT",0.087,IF(N18="LST",0.12,IF(N18="LLT",0.12,IF(N18="LST-OO",0.12,IF(N18="LLT-OO",0.12,IF(N18="LMT-OO",0.12,IF(N18="HST",0.07,IF(N18="HLT",0.07)))))))))</f>
        <v>0</v>
      </c>
      <c r="M18" s="31" t="str">
        <f aca="false">IF(OR(H18="",I18=""),"",IF(N18="HST",J18+K18*((I18+H18)/2),IF(N18="HLT",J18+K18*((I18+H18)/2),J18+K18*LN((I18+H18)/2))))</f>
        <v/>
      </c>
      <c r="N18" s="28"/>
      <c r="O18" s="28"/>
      <c r="P18" s="26" t="str">
        <f aca="false">IF(O18="","",IF($H$3="US",IF(LEFT(N18,1)="S",IF(O18&lt;=4000,1,IF(O18&gt;4000,0.79+(6*O18/100000))),IF(LEFT(N18,1)="L",IF(O18&lt;=200,1,IF(O18&gt;200,1.005+(4.5526*O18/100000))),IF(LEFT(N18,1)="H",1))),IF($H$3="SI",IF(LEFT(N18,1)="S",IF(O18&lt;=1219.51,1,IF(O18&gt;1219.51,0.79+(6*(O18*3.28)/100000))),IF(LEFT(N18,1)="L",IF(O18&lt;=60.98,1,IF(O18&gt;60.98,1.005+(4.5526*(O18*3.28)/100000))),IF(LEFT(N18,1)="H",1))))))</f>
        <v/>
      </c>
      <c r="Q18" s="32"/>
      <c r="R18" s="33" t="str">
        <f aca="false">IF(OR(A18="",N18=""),"",IF(AF18&lt;0,0,IF(AD18=0,"Review",IF($H$3="US",ROUND(((H18-I18-(AG18*G18))/(G18*M18)-(L18*Q18))*P18,1),ROUND(((H18-I18-(AG18*G18))/(G18*M18)-(L18/8.696*Q18))*P18*37,1)))))</f>
        <v/>
      </c>
      <c r="S18" s="34" t="str">
        <f aca="false">IF(OR(R18="Review",R18=""),"",IF(R18=0,"",(SQRT(SUMSQ((5),(100*1.4/(H18-I18)),(100*IF($H$3="US",0.1,0.1*37)/R18)))/100)*R18))</f>
        <v/>
      </c>
      <c r="T18" s="62" t="str">
        <f aca="false">IF(OR(R18="Review",R18=""),"",IF(R18=0,"",S18/R18))</f>
        <v/>
      </c>
      <c r="U18" s="63"/>
      <c r="V18" s="63"/>
      <c r="W18" s="63"/>
      <c r="X18" s="63"/>
      <c r="Y18" s="63"/>
      <c r="Z18" s="63"/>
      <c r="AA18" s="63"/>
      <c r="AB18" s="63"/>
      <c r="AC18" s="2"/>
      <c r="AD18" s="64" t="n">
        <f aca="false">AND(NOT(ISBLANK(C18)),NOT(ISBLANK(E18)),NOT(ISBLANK(H18)),NOT(ISBLANK(I18)),NOT(ISBLANK(O18)),NOT(ISBLANK(Q18)),Q18&gt;=0,O18&gt;=0,H18&gt;=0,I18&gt;=0,G18&gt;0)</f>
        <v>0</v>
      </c>
      <c r="AE18" s="63" t="s">
        <v>39</v>
      </c>
      <c r="AF18" s="65" t="str">
        <f aca="false">IF(AD18=0,"Review",IF($H$3="US",((H18-I18-(AG18*G18))/(G18*M18)-(L18*Q18))*P18,((H18-I18-(AG18*G18))/(G18*M18)-(L18/8.696*Q18))*P18*37))</f>
        <v>Review</v>
      </c>
      <c r="AG18" s="66" t="n">
        <f aca="false">IF(OR(N18="SLT",N18="LLT",N18="LLT-OO",N18="HLT"),0.022223,0.066667)</f>
        <v>0.066667</v>
      </c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</row>
    <row r="19" customFormat="false" ht="18.1" hidden="false" customHeight="true" outlineLevel="0" collapsed="false">
      <c r="A19" s="23"/>
      <c r="B19" s="23"/>
      <c r="C19" s="24"/>
      <c r="D19" s="25"/>
      <c r="E19" s="24"/>
      <c r="F19" s="25"/>
      <c r="G19" s="26" t="str">
        <f aca="false">IF(OR(C19="",D19="",E19="",F19=""),"",(E19+F19)-(C19+D19))</f>
        <v/>
      </c>
      <c r="H19" s="27"/>
      <c r="I19" s="28"/>
      <c r="J19" s="29" t="n">
        <f aca="false">IF(N19="SST",0.314473,IF(N19="SLT",0.031243,IF(N19="LST",0.124228,IF(N19="LLT",0.010189,IF(N19="LST-OO",0.074671,IF(N19="LLT-OO",0.011965,IF(N19="LMT-OO",0.013497,IF(N19="HST",7.2954,IF(N19="HLT",0.60795)))))))))</f>
        <v>0</v>
      </c>
      <c r="K19" s="29" t="n">
        <f aca="false">IF(N19="SST",0.260619,IF(N19="SLT",0.02188,IF(N19="LST",0.040676,IF(N19="LLT",0.003372,IF(N19="LST-OO",0.037557,IF(N19="LLT-OO",0.002079,IF(N19="LMT-OO",0.012499,IF(N19="HST",0.004293,IF(N19="HLT",0.0003578)))))))))</f>
        <v>0</v>
      </c>
      <c r="L19" s="30" t="n">
        <f aca="false">IF(N19="SST",0.087,IF(N19="SLT",0.087,IF(N19="LST",0.12,IF(N19="LLT",0.12,IF(N19="LST-OO",0.12,IF(N19="LLT-OO",0.12,IF(N19="LMT-OO",0.12,IF(N19="HST",0.07,IF(N19="HLT",0.07)))))))))</f>
        <v>0</v>
      </c>
      <c r="M19" s="31" t="str">
        <f aca="false">IF(OR(H19="",I19=""),"",IF(N19="HST",J19+K19*((I19+H19)/2),IF(N19="HLT",J19+K19*((I19+H19)/2),J19+K19*LN((I19+H19)/2))))</f>
        <v/>
      </c>
      <c r="N19" s="28"/>
      <c r="O19" s="28"/>
      <c r="P19" s="26" t="str">
        <f aca="false">IF(O19="","",IF($H$3="US",IF(LEFT(N19,1)="S",IF(O19&lt;=4000,1,IF(O19&gt;4000,0.79+(6*O19/100000))),IF(LEFT(N19,1)="L",IF(O19&lt;=200,1,IF(O19&gt;200,1.005+(4.5526*O19/100000))),IF(LEFT(N19,1)="H",1))),IF($H$3="SI",IF(LEFT(N19,1)="S",IF(O19&lt;=1219.51,1,IF(O19&gt;1219.51,0.79+(6*(O19*3.28)/100000))),IF(LEFT(N19,1)="L",IF(O19&lt;=60.98,1,IF(O19&gt;60.98,1.005+(4.5526*(O19*3.28)/100000))),IF(LEFT(N19,1)="H",1))))))</f>
        <v/>
      </c>
      <c r="Q19" s="32"/>
      <c r="R19" s="33" t="str">
        <f aca="false">IF(OR(A19="",N19=""),"",IF(AF19&lt;0,0,IF(AD19=0,"Review",IF($H$3="US",ROUND(((H19-I19-(AG19*G19))/(G19*M19)-(L19*Q19))*P19,1),ROUND(((H19-I19-(AG19*G19))/(G19*M19)-(L19/8.696*Q19))*P19*37,1)))))</f>
        <v/>
      </c>
      <c r="S19" s="34" t="str">
        <f aca="false">IF(OR(R19="Review",R19=""),"",IF(R19=0,"",(SQRT(SUMSQ((5),(100*1.4/(H19-I19)),(100*IF($H$3="US",0.1,0.1*37)/R19)))/100)*R19))</f>
        <v/>
      </c>
      <c r="T19" s="62" t="str">
        <f aca="false">IF(OR(R19="Review",R19=""),"",IF(R19=0,"",S19/R19))</f>
        <v/>
      </c>
      <c r="U19" s="63"/>
      <c r="V19" s="63"/>
      <c r="W19" s="63"/>
      <c r="X19" s="63"/>
      <c r="Y19" s="63"/>
      <c r="Z19" s="63"/>
      <c r="AA19" s="63"/>
      <c r="AB19" s="63"/>
      <c r="AC19" s="2"/>
      <c r="AD19" s="64" t="n">
        <f aca="false">AND(NOT(ISBLANK(C19)),NOT(ISBLANK(E19)),NOT(ISBLANK(H19)),NOT(ISBLANK(I19)),NOT(ISBLANK(O19)),NOT(ISBLANK(Q19)),Q19&gt;=0,O19&gt;=0,H19&gt;=0,I19&gt;=0,G19&gt;0)</f>
        <v>0</v>
      </c>
      <c r="AE19" s="63" t="s">
        <v>39</v>
      </c>
      <c r="AF19" s="65" t="str">
        <f aca="false">IF(AD19=0,"Review",IF($H$3="US",((H19-I19-(AG19*G19))/(G19*M19)-(L19*Q19))*P19,((H19-I19-(AG19*G19))/(G19*M19)-(L19/8.696*Q19))*P19*37))</f>
        <v>Review</v>
      </c>
      <c r="AG19" s="66" t="n">
        <f aca="false">IF(OR(N19="SLT",N19="LLT",N19="LLT-OO",N19="HLT"),0.022223,0.066667)</f>
        <v>0.066667</v>
      </c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</row>
    <row r="20" customFormat="false" ht="18.1" hidden="false" customHeight="true" outlineLevel="0" collapsed="false">
      <c r="A20" s="23"/>
      <c r="B20" s="23"/>
      <c r="C20" s="24"/>
      <c r="D20" s="25"/>
      <c r="E20" s="24"/>
      <c r="F20" s="25"/>
      <c r="G20" s="26" t="str">
        <f aca="false">IF(OR(C20="",D20="",E20="",F20=""),"",(E20+F20)-(C20+D20))</f>
        <v/>
      </c>
      <c r="H20" s="27"/>
      <c r="I20" s="28"/>
      <c r="J20" s="29" t="n">
        <f aca="false">IF(N20="SST",0.314473,IF(N20="SLT",0.031243,IF(N20="LST",0.124228,IF(N20="LLT",0.010189,IF(N20="LST-OO",0.074671,IF(N20="LLT-OO",0.011965,IF(N20="LMT-OO",0.013497,IF(N20="HST",7.2954,IF(N20="HLT",0.60795)))))))))</f>
        <v>0</v>
      </c>
      <c r="K20" s="29" t="n">
        <f aca="false">IF(N20="SST",0.260619,IF(N20="SLT",0.02188,IF(N20="LST",0.040676,IF(N20="LLT",0.003372,IF(N20="LST-OO",0.037557,IF(N20="LLT-OO",0.002079,IF(N20="LMT-OO",0.012499,IF(N20="HST",0.004293,IF(N20="HLT",0.0003578)))))))))</f>
        <v>0</v>
      </c>
      <c r="L20" s="30" t="n">
        <f aca="false">IF(N20="SST",0.087,IF(N20="SLT",0.087,IF(N20="LST",0.12,IF(N20="LLT",0.12,IF(N20="LST-OO",0.12,IF(N20="LLT-OO",0.12,IF(N20="LMT-OO",0.12,IF(N20="HST",0.07,IF(N20="HLT",0.07)))))))))</f>
        <v>0</v>
      </c>
      <c r="M20" s="31" t="str">
        <f aca="false">IF(OR(H20="",I20=""),"",IF(N20="HST",J20+K20*((I20+H20)/2),IF(N20="HLT",J20+K20*((I20+H20)/2),J20+K20*LN((I20+H20)/2))))</f>
        <v/>
      </c>
      <c r="N20" s="28"/>
      <c r="O20" s="28"/>
      <c r="P20" s="26" t="str">
        <f aca="false">IF(O20="","",IF($H$3="US",IF(LEFT(N20,1)="S",IF(O20&lt;=4000,1,IF(O20&gt;4000,0.79+(6*O20/100000))),IF(LEFT(N20,1)="L",IF(O20&lt;=200,1,IF(O20&gt;200,1.005+(4.5526*O20/100000))),IF(LEFT(N20,1)="H",1))),IF($H$3="SI",IF(LEFT(N20,1)="S",IF(O20&lt;=1219.51,1,IF(O20&gt;1219.51,0.79+(6*(O20*3.28)/100000))),IF(LEFT(N20,1)="L",IF(O20&lt;=60.98,1,IF(O20&gt;60.98,1.005+(4.5526*(O20*3.28)/100000))),IF(LEFT(N20,1)="H",1))))))</f>
        <v/>
      </c>
      <c r="Q20" s="32"/>
      <c r="R20" s="33" t="str">
        <f aca="false">IF(OR(A20="",N20=""),"",IF(AF20&lt;0,0,IF(AD20=0,"Review",IF($H$3="US",ROUND(((H20-I20-(AG20*G20))/(G20*M20)-(L20*Q20))*P20,1),ROUND(((H20-I20-(AG20*G20))/(G20*M20)-(L20/8.696*Q20))*P20*37,1)))))</f>
        <v/>
      </c>
      <c r="S20" s="34" t="str">
        <f aca="false">IF(OR(R20="Review",R20=""),"",IF(R20=0,"",(SQRT(SUMSQ((5),(100*1.4/(H20-I20)),(100*IF($H$3="US",0.1,0.1*37)/R20)))/100)*R20))</f>
        <v/>
      </c>
      <c r="T20" s="62" t="str">
        <f aca="false">IF(OR(R20="Review",R20=""),"",IF(R20=0,"",S20/R20))</f>
        <v/>
      </c>
      <c r="U20" s="63"/>
      <c r="V20" s="63"/>
      <c r="W20" s="63"/>
      <c r="X20" s="63"/>
      <c r="Y20" s="63"/>
      <c r="Z20" s="63"/>
      <c r="AA20" s="63"/>
      <c r="AB20" s="63"/>
      <c r="AC20" s="2"/>
      <c r="AD20" s="64" t="n">
        <f aca="false">AND(NOT(ISBLANK(C20)),NOT(ISBLANK(E20)),NOT(ISBLANK(H20)),NOT(ISBLANK(I20)),NOT(ISBLANK(O20)),NOT(ISBLANK(Q20)),Q20&gt;=0,O20&gt;=0,H20&gt;=0,I20&gt;=0,G20&gt;0)</f>
        <v>0</v>
      </c>
      <c r="AE20" s="63" t="s">
        <v>39</v>
      </c>
      <c r="AF20" s="65" t="str">
        <f aca="false">IF(AD20=0,"Review",IF($H$3="US",((H20-I20-(AG20*G20))/(G20*M20)-(L20*Q20))*P20,((H20-I20-(AG20*G20))/(G20*M20)-(L20/8.696*Q20))*P20*37))</f>
        <v>Review</v>
      </c>
      <c r="AG20" s="66" t="n">
        <f aca="false">IF(OR(N20="SLT",N20="LLT",N20="LLT-OO",N20="HLT"),0.022223,0.066667)</f>
        <v>0.066667</v>
      </c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</row>
    <row r="21" customFormat="false" ht="18.1" hidden="false" customHeight="true" outlineLevel="0" collapsed="false">
      <c r="A21" s="23"/>
      <c r="B21" s="23"/>
      <c r="C21" s="24"/>
      <c r="D21" s="25"/>
      <c r="E21" s="24"/>
      <c r="F21" s="25"/>
      <c r="G21" s="26" t="str">
        <f aca="false">IF(OR(C21="",D21="",E21="",F21=""),"",(E21+F21)-(C21+D21))</f>
        <v/>
      </c>
      <c r="H21" s="27"/>
      <c r="I21" s="28"/>
      <c r="J21" s="29" t="n">
        <f aca="false">IF(N21="SST",0.314473,IF(N21="SLT",0.031243,IF(N21="LST",0.124228,IF(N21="LLT",0.010189,IF(N21="LST-OO",0.074671,IF(N21="LLT-OO",0.011965,IF(N21="LMT-OO",0.013497,IF(N21="HST",7.2954,IF(N21="HLT",0.60795)))))))))</f>
        <v>0</v>
      </c>
      <c r="K21" s="29" t="n">
        <f aca="false">IF(N21="SST",0.260619,IF(N21="SLT",0.02188,IF(N21="LST",0.040676,IF(N21="LLT",0.003372,IF(N21="LST-OO",0.037557,IF(N21="LLT-OO",0.002079,IF(N21="LMT-OO",0.012499,IF(N21="HST",0.004293,IF(N21="HLT",0.0003578)))))))))</f>
        <v>0</v>
      </c>
      <c r="L21" s="30" t="n">
        <f aca="false">IF(N21="SST",0.087,IF(N21="SLT",0.087,IF(N21="LST",0.12,IF(N21="LLT",0.12,IF(N21="LST-OO",0.12,IF(N21="LLT-OO",0.12,IF(N21="LMT-OO",0.12,IF(N21="HST",0.07,IF(N21="HLT",0.07)))))))))</f>
        <v>0</v>
      </c>
      <c r="M21" s="31" t="str">
        <f aca="false">IF(OR(H21="",I21=""),"",IF(N21="HST",J21+K21*((I21+H21)/2),IF(N21="HLT",J21+K21*((I21+H21)/2),J21+K21*LN((I21+H21)/2))))</f>
        <v/>
      </c>
      <c r="N21" s="28"/>
      <c r="O21" s="28"/>
      <c r="P21" s="26" t="str">
        <f aca="false">IF(O21="","",IF($H$3="US",IF(LEFT(N21,1)="S",IF(O21&lt;=4000,1,IF(O21&gt;4000,0.79+(6*O21/100000))),IF(LEFT(N21,1)="L",IF(O21&lt;=200,1,IF(O21&gt;200,1.005+(4.5526*O21/100000))),IF(LEFT(N21,1)="H",1))),IF($H$3="SI",IF(LEFT(N21,1)="S",IF(O21&lt;=1219.51,1,IF(O21&gt;1219.51,0.79+(6*(O21*3.28)/100000))),IF(LEFT(N21,1)="L",IF(O21&lt;=60.98,1,IF(O21&gt;60.98,1.005+(4.5526*(O21*3.28)/100000))),IF(LEFT(N21,1)="H",1))))))</f>
        <v/>
      </c>
      <c r="Q21" s="32"/>
      <c r="R21" s="33" t="str">
        <f aca="false">IF(OR(A21="",N21=""),"",IF(AF21&lt;0,0,IF(AD21=0,"Review",IF($H$3="US",ROUND(((H21-I21-(AG21*G21))/(G21*M21)-(L21*Q21))*P21,1),ROUND(((H21-I21-(AG21*G21))/(G21*M21)-(L21/8.696*Q21))*P21*37,1)))))</f>
        <v/>
      </c>
      <c r="S21" s="34" t="str">
        <f aca="false">IF(OR(R21="Review",R21=""),"",IF(R21=0,"",(SQRT(SUMSQ((5),(100*1.4/(H21-I21)),(100*IF($H$3="US",0.1,0.1*37)/R21)))/100)*R21))</f>
        <v/>
      </c>
      <c r="T21" s="62" t="str">
        <f aca="false">IF(OR(R21="Review",R21=""),"",IF(R21=0,"",S21/R21))</f>
        <v/>
      </c>
      <c r="U21" s="63"/>
      <c r="V21" s="63"/>
      <c r="W21" s="63"/>
      <c r="X21" s="63"/>
      <c r="Y21" s="63"/>
      <c r="Z21" s="63"/>
      <c r="AA21" s="63"/>
      <c r="AB21" s="63"/>
      <c r="AC21" s="2"/>
      <c r="AD21" s="64" t="n">
        <f aca="false">AND(NOT(ISBLANK(C21)),NOT(ISBLANK(E21)),NOT(ISBLANK(H21)),NOT(ISBLANK(I21)),NOT(ISBLANK(O21)),NOT(ISBLANK(Q21)),Q21&gt;=0,O21&gt;=0,H21&gt;=0,I21&gt;=0,G21&gt;0)</f>
        <v>0</v>
      </c>
      <c r="AE21" s="63" t="s">
        <v>39</v>
      </c>
      <c r="AF21" s="65" t="str">
        <f aca="false">IF(AD21=0,"Review",IF($H$3="US",((H21-I21-(AG21*G21))/(G21*M21)-(L21*Q21))*P21,((H21-I21-(AG21*G21))/(G21*M21)-(L21/8.696*Q21))*P21*37))</f>
        <v>Review</v>
      </c>
      <c r="AG21" s="66" t="n">
        <f aca="false">IF(OR(N21="SLT",N21="LLT",N21="LLT-OO",N21="HLT"),0.022223,0.066667)</f>
        <v>0.066667</v>
      </c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</row>
    <row r="22" customFormat="false" ht="18.1" hidden="false" customHeight="true" outlineLevel="0" collapsed="false">
      <c r="A22" s="23"/>
      <c r="B22" s="23"/>
      <c r="C22" s="24"/>
      <c r="D22" s="25"/>
      <c r="E22" s="24"/>
      <c r="F22" s="25"/>
      <c r="G22" s="26" t="str">
        <f aca="false">IF(OR(C22="",D22="",E22="",F22=""),"",(E22+F22)-(C22+D22))</f>
        <v/>
      </c>
      <c r="H22" s="27"/>
      <c r="I22" s="28"/>
      <c r="J22" s="29" t="n">
        <f aca="false">IF(N22="SST",0.314473,IF(N22="SLT",0.031243,IF(N22="LST",0.124228,IF(N22="LLT",0.010189,IF(N22="LST-OO",0.074671,IF(N22="LLT-OO",0.011965,IF(N22="LMT-OO",0.013497,IF(N22="HST",7.2954,IF(N22="HLT",0.60795)))))))))</f>
        <v>0</v>
      </c>
      <c r="K22" s="29" t="n">
        <f aca="false">IF(N22="SST",0.260619,IF(N22="SLT",0.02188,IF(N22="LST",0.040676,IF(N22="LLT",0.003372,IF(N22="LST-OO",0.037557,IF(N22="LLT-OO",0.002079,IF(N22="LMT-OO",0.012499,IF(N22="HST",0.004293,IF(N22="HLT",0.0003578)))))))))</f>
        <v>0</v>
      </c>
      <c r="L22" s="30" t="n">
        <f aca="false">IF(N22="SST",0.087,IF(N22="SLT",0.087,IF(N22="LST",0.12,IF(N22="LLT",0.12,IF(N22="LST-OO",0.12,IF(N22="LLT-OO",0.12,IF(N22="LMT-OO",0.12,IF(N22="HST",0.07,IF(N22="HLT",0.07)))))))))</f>
        <v>0</v>
      </c>
      <c r="M22" s="31" t="str">
        <f aca="false">IF(OR(H22="",I22=""),"",IF(N22="HST",J22+K22*((I22+H22)/2),IF(N22="HLT",J22+K22*((I22+H22)/2),J22+K22*LN((I22+H22)/2))))</f>
        <v/>
      </c>
      <c r="N22" s="28"/>
      <c r="O22" s="28"/>
      <c r="P22" s="26" t="str">
        <f aca="false">IF(O22="","",IF($H$3="US",IF(LEFT(N22,1)="S",IF(O22&lt;=4000,1,IF(O22&gt;4000,0.79+(6*O22/100000))),IF(LEFT(N22,1)="L",IF(O22&lt;=200,1,IF(O22&gt;200,1.005+(4.5526*O22/100000))),IF(LEFT(N22,1)="H",1))),IF($H$3="SI",IF(LEFT(N22,1)="S",IF(O22&lt;=1219.51,1,IF(O22&gt;1219.51,0.79+(6*(O22*3.28)/100000))),IF(LEFT(N22,1)="L",IF(O22&lt;=60.98,1,IF(O22&gt;60.98,1.005+(4.5526*(O22*3.28)/100000))),IF(LEFT(N22,1)="H",1))))))</f>
        <v/>
      </c>
      <c r="Q22" s="32"/>
      <c r="R22" s="33" t="str">
        <f aca="false">IF(OR(A22="",N22=""),"",IF(AF22&lt;0,0,IF(AD22=0,"Review",IF($H$3="US",ROUND(((H22-I22-(AG22*G22))/(G22*M22)-(L22*Q22))*P22,1),ROUND(((H22-I22-(AG22*G22))/(G22*M22)-(L22/8.696*Q22))*P22*37,1)))))</f>
        <v/>
      </c>
      <c r="S22" s="34" t="str">
        <f aca="false">IF(OR(R22="Review",R22=""),"",IF(R22=0,"",(SQRT(SUMSQ((5),(100*1.4/(H22-I22)),(100*IF($H$3="US",0.1,0.1*37)/R22)))/100)*R22))</f>
        <v/>
      </c>
      <c r="T22" s="62" t="str">
        <f aca="false">IF(OR(R22="Review",R22=""),"",IF(R22=0,"",S22/R22))</f>
        <v/>
      </c>
      <c r="U22" s="63"/>
      <c r="V22" s="63"/>
      <c r="W22" s="63"/>
      <c r="X22" s="63"/>
      <c r="Y22" s="63"/>
      <c r="Z22" s="63"/>
      <c r="AA22" s="63"/>
      <c r="AB22" s="63"/>
      <c r="AC22" s="2"/>
      <c r="AD22" s="64" t="n">
        <f aca="false">AND(NOT(ISBLANK(C22)),NOT(ISBLANK(E22)),NOT(ISBLANK(H22)),NOT(ISBLANK(I22)),NOT(ISBLANK(O22)),NOT(ISBLANK(Q22)),Q22&gt;=0,O22&gt;=0,H22&gt;=0,I22&gt;=0,G22&gt;0)</f>
        <v>0</v>
      </c>
      <c r="AE22" s="63" t="s">
        <v>39</v>
      </c>
      <c r="AF22" s="65" t="str">
        <f aca="false">IF(AD22=0,"Review",IF($H$3="US",((H22-I22-(AG22*G22))/(G22*M22)-(L22*Q22))*P22,((H22-I22-(AG22*G22))/(G22*M22)-(L22/8.696*Q22))*P22*37))</f>
        <v>Review</v>
      </c>
      <c r="AG22" s="66" t="n">
        <f aca="false">IF(OR(N22="SLT",N22="LLT",N22="LLT-OO",N22="HLT"),0.022223,0.066667)</f>
        <v>0.066667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</row>
    <row r="23" customFormat="false" ht="18.1" hidden="false" customHeight="true" outlineLevel="0" collapsed="false">
      <c r="A23" s="23"/>
      <c r="B23" s="23"/>
      <c r="C23" s="24"/>
      <c r="D23" s="25"/>
      <c r="E23" s="24"/>
      <c r="F23" s="25"/>
      <c r="G23" s="26" t="str">
        <f aca="false">IF(OR(C23="",D23="",E23="",F23=""),"",(E23+F23)-(C23+D23))</f>
        <v/>
      </c>
      <c r="H23" s="27"/>
      <c r="I23" s="28"/>
      <c r="J23" s="29" t="n">
        <f aca="false">IF(N23="SST",0.314473,IF(N23="SLT",0.031243,IF(N23="LST",0.124228,IF(N23="LLT",0.010189,IF(N23="LST-OO",0.074671,IF(N23="LLT-OO",0.011965,IF(N23="LMT-OO",0.013497,IF(N23="HST",7.2954,IF(N23="HLT",0.60795)))))))))</f>
        <v>0</v>
      </c>
      <c r="K23" s="29" t="n">
        <f aca="false">IF(N23="SST",0.260619,IF(N23="SLT",0.02188,IF(N23="LST",0.040676,IF(N23="LLT",0.003372,IF(N23="LST-OO",0.037557,IF(N23="LLT-OO",0.002079,IF(N23="LMT-OO",0.012499,IF(N23="HST",0.004293,IF(N23="HLT",0.0003578)))))))))</f>
        <v>0</v>
      </c>
      <c r="L23" s="30" t="n">
        <f aca="false">IF(N23="SST",0.087,IF(N23="SLT",0.087,IF(N23="LST",0.12,IF(N23="LLT",0.12,IF(N23="LST-OO",0.12,IF(N23="LLT-OO",0.12,IF(N23="LMT-OO",0.12,IF(N23="HST",0.07,IF(N23="HLT",0.07)))))))))</f>
        <v>0</v>
      </c>
      <c r="M23" s="31" t="str">
        <f aca="false">IF(OR(H23="",I23=""),"",IF(N23="HST",J23+K23*((I23+H23)/2),IF(N23="HLT",J23+K23*((I23+H23)/2),J23+K23*LN((I23+H23)/2))))</f>
        <v/>
      </c>
      <c r="N23" s="28"/>
      <c r="O23" s="28"/>
      <c r="P23" s="26" t="str">
        <f aca="false">IF(O23="","",IF($H$3="US",IF(LEFT(N23,1)="S",IF(O23&lt;=4000,1,IF(O23&gt;4000,0.79+(6*O23/100000))),IF(LEFT(N23,1)="L",IF(O23&lt;=200,1,IF(O23&gt;200,1.005+(4.5526*O23/100000))),IF(LEFT(N23,1)="H",1))),IF($H$3="SI",IF(LEFT(N23,1)="S",IF(O23&lt;=1219.51,1,IF(O23&gt;1219.51,0.79+(6*(O23*3.28)/100000))),IF(LEFT(N23,1)="L",IF(O23&lt;=60.98,1,IF(O23&gt;60.98,1.005+(4.5526*(O23*3.28)/100000))),IF(LEFT(N23,1)="H",1))))))</f>
        <v/>
      </c>
      <c r="Q23" s="32"/>
      <c r="R23" s="33" t="str">
        <f aca="false">IF(OR(A23="",N23=""),"",IF(AF23&lt;0,0,IF(AD23=0,"Review",IF($H$3="US",ROUND(((H23-I23-(AG23*G23))/(G23*M23)-(L23*Q23))*P23,1),ROUND(((H23-I23-(AG23*G23))/(G23*M23)-(L23/8.696*Q23))*P23*37,1)))))</f>
        <v/>
      </c>
      <c r="S23" s="34" t="str">
        <f aca="false">IF(OR(R23="Review",R23=""),"",IF(R23=0,"",(SQRT(SUMSQ((5),(100*1.4/(H23-I23)),(100*IF($H$3="US",0.1,0.1*37)/R23)))/100)*R23))</f>
        <v/>
      </c>
      <c r="T23" s="62" t="str">
        <f aca="false">IF(OR(R23="Review",R23=""),"",IF(R23=0,"",S23/R23))</f>
        <v/>
      </c>
      <c r="U23" s="63"/>
      <c r="V23" s="63"/>
      <c r="W23" s="63"/>
      <c r="X23" s="63"/>
      <c r="Y23" s="63"/>
      <c r="Z23" s="63"/>
      <c r="AA23" s="63"/>
      <c r="AB23" s="63"/>
      <c r="AC23" s="2"/>
      <c r="AD23" s="64" t="n">
        <f aca="false">AND(NOT(ISBLANK(C23)),NOT(ISBLANK(E23)),NOT(ISBLANK(H23)),NOT(ISBLANK(I23)),NOT(ISBLANK(O23)),NOT(ISBLANK(Q23)),Q23&gt;=0,O23&gt;=0,H23&gt;=0,I23&gt;=0,G23&gt;0)</f>
        <v>0</v>
      </c>
      <c r="AE23" s="63" t="s">
        <v>39</v>
      </c>
      <c r="AF23" s="65" t="str">
        <f aca="false">IF(AD23=0,"Review",IF($H$3="US",((H23-I23-(AG23*G23))/(G23*M23)-(L23*Q23))*P23,((H23-I23-(AG23*G23))/(G23*M23)-(L23/8.696*Q23))*P23*37))</f>
        <v>Review</v>
      </c>
      <c r="AG23" s="66" t="n">
        <f aca="false">IF(OR(N23="SLT",N23="LLT",N23="LLT-OO",N23="HLT"),0.022223,0.066667)</f>
        <v>0.066667</v>
      </c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</row>
    <row r="24" customFormat="false" ht="18.1" hidden="false" customHeight="true" outlineLevel="0" collapsed="false">
      <c r="A24" s="23"/>
      <c r="B24" s="23"/>
      <c r="C24" s="24"/>
      <c r="D24" s="25"/>
      <c r="E24" s="24"/>
      <c r="F24" s="25"/>
      <c r="G24" s="26" t="str">
        <f aca="false">IF(OR(C24="",D24="",E24="",F24=""),"",(E24+F24)-(C24+D24))</f>
        <v/>
      </c>
      <c r="H24" s="27"/>
      <c r="I24" s="28"/>
      <c r="J24" s="29" t="n">
        <f aca="false">IF(N24="SST",0.314473,IF(N24="SLT",0.031243,IF(N24="LST",0.124228,IF(N24="LLT",0.010189,IF(N24="LST-OO",0.074671,IF(N24="LLT-OO",0.011965,IF(N24="LMT-OO",0.013497,IF(N24="HST",7.2954,IF(N24="HLT",0.60795)))))))))</f>
        <v>0</v>
      </c>
      <c r="K24" s="29" t="n">
        <f aca="false">IF(N24="SST",0.260619,IF(N24="SLT",0.02188,IF(N24="LST",0.040676,IF(N24="LLT",0.003372,IF(N24="LST-OO",0.037557,IF(N24="LLT-OO",0.002079,IF(N24="LMT-OO",0.012499,IF(N24="HST",0.004293,IF(N24="HLT",0.0003578)))))))))</f>
        <v>0</v>
      </c>
      <c r="L24" s="30" t="n">
        <f aca="false">IF(N24="SST",0.087,IF(N24="SLT",0.087,IF(N24="LST",0.12,IF(N24="LLT",0.12,IF(N24="LST-OO",0.12,IF(N24="LLT-OO",0.12,IF(N24="LMT-OO",0.12,IF(N24="HST",0.07,IF(N24="HLT",0.07)))))))))</f>
        <v>0</v>
      </c>
      <c r="M24" s="31" t="str">
        <f aca="false">IF(OR(H24="",I24=""),"",IF(N24="HST",J24+K24*((I24+H24)/2),IF(N24="HLT",J24+K24*((I24+H24)/2),J24+K24*LN((I24+H24)/2))))</f>
        <v/>
      </c>
      <c r="N24" s="28"/>
      <c r="O24" s="28"/>
      <c r="P24" s="26" t="str">
        <f aca="false">IF(O24="","",IF($H$3="US",IF(LEFT(N24,1)="S",IF(O24&lt;=4000,1,IF(O24&gt;4000,0.79+(6*O24/100000))),IF(LEFT(N24,1)="L",IF(O24&lt;=200,1,IF(O24&gt;200,1.005+(4.5526*O24/100000))),IF(LEFT(N24,1)="H",1))),IF($H$3="SI",IF(LEFT(N24,1)="S",IF(O24&lt;=1219.51,1,IF(O24&gt;1219.51,0.79+(6*(O24*3.28)/100000))),IF(LEFT(N24,1)="L",IF(O24&lt;=60.98,1,IF(O24&gt;60.98,1.005+(4.5526*(O24*3.28)/100000))),IF(LEFT(N24,1)="H",1))))))</f>
        <v/>
      </c>
      <c r="Q24" s="32"/>
      <c r="R24" s="33" t="str">
        <f aca="false">IF(OR(A24="",N24=""),"",IF(AF24&lt;0,0,IF(AD24=0,"Review",IF($H$3="US",ROUND(((H24-I24-(AG24*G24))/(G24*M24)-(L24*Q24))*P24,1),ROUND(((H24-I24-(AG24*G24))/(G24*M24)-(L24/8.696*Q24))*P24*37,1)))))</f>
        <v/>
      </c>
      <c r="S24" s="34" t="str">
        <f aca="false">IF(OR(R24="Review",R24=""),"",IF(R24=0,"",(SQRT(SUMSQ((5),(100*1.4/(H24-I24)),(100*IF($H$3="US",0.1,0.1*37)/R24)))/100)*R24))</f>
        <v/>
      </c>
      <c r="T24" s="62" t="str">
        <f aca="false">IF(OR(R24="Review",R24=""),"",IF(R24=0,"",S24/R24))</f>
        <v/>
      </c>
      <c r="U24" s="63"/>
      <c r="V24" s="63"/>
      <c r="W24" s="63"/>
      <c r="X24" s="63"/>
      <c r="Y24" s="63"/>
      <c r="Z24" s="63"/>
      <c r="AA24" s="63"/>
      <c r="AB24" s="63"/>
      <c r="AC24" s="2"/>
      <c r="AD24" s="64" t="n">
        <f aca="false">AND(NOT(ISBLANK(C24)),NOT(ISBLANK(E24)),NOT(ISBLANK(H24)),NOT(ISBLANK(I24)),NOT(ISBLANK(O24)),NOT(ISBLANK(Q24)),Q24&gt;=0,O24&gt;=0,H24&gt;=0,I24&gt;=0,G24&gt;0)</f>
        <v>0</v>
      </c>
      <c r="AE24" s="63" t="s">
        <v>39</v>
      </c>
      <c r="AF24" s="65" t="str">
        <f aca="false">IF(AD24=0,"Review",IF($H$3="US",((H24-I24-(AG24*G24))/(G24*M24)-(L24*Q24))*P24,((H24-I24-(AG24*G24))/(G24*M24)-(L24/8.696*Q24))*P24*37))</f>
        <v>Review</v>
      </c>
      <c r="AG24" s="66" t="n">
        <f aca="false">IF(OR(N24="SLT",N24="LLT",N24="LLT-OO",N24="HLT"),0.022223,0.066667)</f>
        <v>0.066667</v>
      </c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</row>
    <row r="25" customFormat="false" ht="18.1" hidden="false" customHeight="true" outlineLevel="0" collapsed="false">
      <c r="A25" s="23"/>
      <c r="B25" s="23"/>
      <c r="C25" s="24"/>
      <c r="D25" s="25"/>
      <c r="E25" s="24"/>
      <c r="F25" s="25"/>
      <c r="G25" s="26" t="str">
        <f aca="false">IF(OR(C25="",D25="",E25="",F25=""),"",(E25+F25)-(C25+D25))</f>
        <v/>
      </c>
      <c r="H25" s="27"/>
      <c r="I25" s="28"/>
      <c r="J25" s="29" t="n">
        <f aca="false">IF(N25="SST",0.314473,IF(N25="SLT",0.031243,IF(N25="LST",0.124228,IF(N25="LLT",0.010189,IF(N25="LST-OO",0.074671,IF(N25="LLT-OO",0.011965,IF(N25="LMT-OO",0.013497,IF(N25="HST",7.2954,IF(N25="HLT",0.60795)))))))))</f>
        <v>0</v>
      </c>
      <c r="K25" s="29" t="n">
        <f aca="false">IF(N25="SST",0.260619,IF(N25="SLT",0.02188,IF(N25="LST",0.040676,IF(N25="LLT",0.003372,IF(N25="LST-OO",0.037557,IF(N25="LLT-OO",0.002079,IF(N25="LMT-OO",0.012499,IF(N25="HST",0.004293,IF(N25="HLT",0.0003578)))))))))</f>
        <v>0</v>
      </c>
      <c r="L25" s="30" t="n">
        <f aca="false">IF(N25="SST",0.087,IF(N25="SLT",0.087,IF(N25="LST",0.12,IF(N25="LLT",0.12,IF(N25="LST-OO",0.12,IF(N25="LLT-OO",0.12,IF(N25="LMT-OO",0.12,IF(N25="HST",0.07,IF(N25="HLT",0.07)))))))))</f>
        <v>0</v>
      </c>
      <c r="M25" s="31" t="str">
        <f aca="false">IF(OR(H25="",I25=""),"",IF(N25="HST",J25+K25*((I25+H25)/2),IF(N25="HLT",J25+K25*((I25+H25)/2),J25+K25*LN((I25+H25)/2))))</f>
        <v/>
      </c>
      <c r="N25" s="28"/>
      <c r="O25" s="28"/>
      <c r="P25" s="26" t="str">
        <f aca="false">IF(O25="","",IF($H$3="US",IF(LEFT(N25,1)="S",IF(O25&lt;=4000,1,IF(O25&gt;4000,0.79+(6*O25/100000))),IF(LEFT(N25,1)="L",IF(O25&lt;=200,1,IF(O25&gt;200,1.005+(4.5526*O25/100000))),IF(LEFT(N25,1)="H",1))),IF($H$3="SI",IF(LEFT(N25,1)="S",IF(O25&lt;=1219.51,1,IF(O25&gt;1219.51,0.79+(6*(O25*3.28)/100000))),IF(LEFT(N25,1)="L",IF(O25&lt;=60.98,1,IF(O25&gt;60.98,1.005+(4.5526*(O25*3.28)/100000))),IF(LEFT(N25,1)="H",1))))))</f>
        <v/>
      </c>
      <c r="Q25" s="32"/>
      <c r="R25" s="33" t="str">
        <f aca="false">IF(OR(A25="",N25=""),"",IF(AF25&lt;0,0,IF(AD25=0,"Review",IF($H$3="US",ROUND(((H25-I25-(AG25*G25))/(G25*M25)-(L25*Q25))*P25,1),ROUND(((H25-I25-(AG25*G25))/(G25*M25)-(L25/8.696*Q25))*P25*37,1)))))</f>
        <v/>
      </c>
      <c r="S25" s="34" t="str">
        <f aca="false">IF(OR(R25="Review",R25=""),"",IF(R25=0,"",(SQRT(SUMSQ((5),(100*1.4/(H25-I25)),(100*IF($H$3="US",0.1,0.1*37)/R25)))/100)*R25))</f>
        <v/>
      </c>
      <c r="T25" s="62" t="str">
        <f aca="false">IF(OR(R25="Review",R25=""),"",IF(R25=0,"",S25/R25))</f>
        <v/>
      </c>
      <c r="U25" s="63"/>
      <c r="V25" s="63"/>
      <c r="W25" s="63"/>
      <c r="X25" s="63"/>
      <c r="Y25" s="63"/>
      <c r="Z25" s="63"/>
      <c r="AA25" s="63"/>
      <c r="AB25" s="63"/>
      <c r="AC25" s="2"/>
      <c r="AD25" s="64" t="n">
        <f aca="false">AND(NOT(ISBLANK(C25)),NOT(ISBLANK(E25)),NOT(ISBLANK(H25)),NOT(ISBLANK(I25)),NOT(ISBLANK(O25)),NOT(ISBLANK(Q25)),Q25&gt;=0,O25&gt;=0,H25&gt;=0,I25&gt;=0,G25&gt;0)</f>
        <v>0</v>
      </c>
      <c r="AE25" s="63" t="s">
        <v>39</v>
      </c>
      <c r="AF25" s="65" t="str">
        <f aca="false">IF(AD25=0,"Review",IF($H$3="US",((H25-I25-(AG25*G25))/(G25*M25)-(L25*Q25))*P25,((H25-I25-(AG25*G25))/(G25*M25)-(L25/8.696*Q25))*P25*37))</f>
        <v>Review</v>
      </c>
      <c r="AG25" s="66" t="n">
        <f aca="false">IF(OR(N25="SLT",N25="LLT",N25="LLT-OO",N25="HLT"),0.022223,0.066667)</f>
        <v>0.066667</v>
      </c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</row>
    <row r="26" customFormat="false" ht="18.1" hidden="false" customHeight="true" outlineLevel="0" collapsed="false">
      <c r="A26" s="23"/>
      <c r="B26" s="23"/>
      <c r="C26" s="24"/>
      <c r="D26" s="25"/>
      <c r="E26" s="24"/>
      <c r="F26" s="25"/>
      <c r="G26" s="26" t="str">
        <f aca="false">IF(OR(C26="",D26="",E26="",F26=""),"",(E26+F26)-(C26+D26))</f>
        <v/>
      </c>
      <c r="H26" s="27"/>
      <c r="I26" s="28"/>
      <c r="J26" s="29" t="n">
        <f aca="false">IF(N26="SST",0.314473,IF(N26="SLT",0.031243,IF(N26="LST",0.124228,IF(N26="LLT",0.010189,IF(N26="LST-OO",0.074671,IF(N26="LLT-OO",0.011965,IF(N26="LMT-OO",0.013497,IF(N26="HST",7.2954,IF(N26="HLT",0.60795)))))))))</f>
        <v>0</v>
      </c>
      <c r="K26" s="29" t="n">
        <f aca="false">IF(N26="SST",0.260619,IF(N26="SLT",0.02188,IF(N26="LST",0.040676,IF(N26="LLT",0.003372,IF(N26="LST-OO",0.037557,IF(N26="LLT-OO",0.002079,IF(N26="LMT-OO",0.012499,IF(N26="HST",0.004293,IF(N26="HLT",0.0003578)))))))))</f>
        <v>0</v>
      </c>
      <c r="L26" s="30" t="n">
        <f aca="false">IF(N26="SST",0.087,IF(N26="SLT",0.087,IF(N26="LST",0.12,IF(N26="LLT",0.12,IF(N26="LST-OO",0.12,IF(N26="LLT-OO",0.12,IF(N26="LMT-OO",0.12,IF(N26="HST",0.07,IF(N26="HLT",0.07)))))))))</f>
        <v>0</v>
      </c>
      <c r="M26" s="31" t="str">
        <f aca="false">IF(OR(H26="",I26=""),"",IF(N26="HST",J26+K26*((I26+H26)/2),IF(N26="HLT",J26+K26*((I26+H26)/2),J26+K26*LN((I26+H26)/2))))</f>
        <v/>
      </c>
      <c r="N26" s="28"/>
      <c r="O26" s="28"/>
      <c r="P26" s="26" t="str">
        <f aca="false">IF(O26="","",IF($H$3="US",IF(LEFT(N26,1)="S",IF(O26&lt;=4000,1,IF(O26&gt;4000,0.79+(6*O26/100000))),IF(LEFT(N26,1)="L",IF(O26&lt;=200,1,IF(O26&gt;200,1.005+(4.5526*O26/100000))),IF(LEFT(N26,1)="H",1))),IF($H$3="SI",IF(LEFT(N26,1)="S",IF(O26&lt;=1219.51,1,IF(O26&gt;1219.51,0.79+(6*(O26*3.28)/100000))),IF(LEFT(N26,1)="L",IF(O26&lt;=60.98,1,IF(O26&gt;60.98,1.005+(4.5526*(O26*3.28)/100000))),IF(LEFT(N26,1)="H",1))))))</f>
        <v/>
      </c>
      <c r="Q26" s="32"/>
      <c r="R26" s="33" t="str">
        <f aca="false">IF(OR(A26="",N26=""),"",IF(AF26&lt;0,0,IF(AD26=0,"Review",IF($H$3="US",ROUND(((H26-I26-(AG26*G26))/(G26*M26)-(L26*Q26))*P26,1),ROUND(((H26-I26-(AG26*G26))/(G26*M26)-(L26/8.696*Q26))*P26*37,1)))))</f>
        <v/>
      </c>
      <c r="S26" s="34" t="str">
        <f aca="false">IF(OR(R26="Review",R26=""),"",IF(R26=0,"",(SQRT(SUMSQ((5),(100*1.4/(H26-I26)),(100*IF($H$3="US",0.1,0.1*37)/R26)))/100)*R26))</f>
        <v/>
      </c>
      <c r="T26" s="62" t="str">
        <f aca="false">IF(OR(R26="Review",R26=""),"",IF(R26=0,"",S26/R26))</f>
        <v/>
      </c>
      <c r="U26" s="63"/>
      <c r="V26" s="63"/>
      <c r="W26" s="63"/>
      <c r="X26" s="63"/>
      <c r="Y26" s="63"/>
      <c r="Z26" s="63"/>
      <c r="AA26" s="63"/>
      <c r="AB26" s="63"/>
      <c r="AC26" s="2"/>
      <c r="AD26" s="64" t="n">
        <f aca="false">AND(NOT(ISBLANK(C26)),NOT(ISBLANK(E26)),NOT(ISBLANK(H26)),NOT(ISBLANK(I26)),NOT(ISBLANK(O26)),NOT(ISBLANK(Q26)),Q26&gt;=0,O26&gt;=0,H26&gt;=0,I26&gt;=0,G26&gt;0)</f>
        <v>0</v>
      </c>
      <c r="AE26" s="63" t="s">
        <v>39</v>
      </c>
      <c r="AF26" s="65" t="str">
        <f aca="false">IF(AD26=0,"Review",IF($H$3="US",((H26-I26-(AG26*G26))/(G26*M26)-(L26*Q26))*P26,((H26-I26-(AG26*G26))/(G26*M26)-(L26/8.696*Q26))*P26*37))</f>
        <v>Review</v>
      </c>
      <c r="AG26" s="66" t="n">
        <f aca="false">IF(OR(N26="SLT",N26="LLT",N26="LLT-OO",N26="HLT"),0.022223,0.066667)</f>
        <v>0.066667</v>
      </c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</row>
    <row r="27" customFormat="false" ht="18.1" hidden="false" customHeight="true" outlineLevel="0" collapsed="false">
      <c r="A27" s="23"/>
      <c r="B27" s="23"/>
      <c r="C27" s="24"/>
      <c r="D27" s="25"/>
      <c r="E27" s="24"/>
      <c r="F27" s="25"/>
      <c r="G27" s="26" t="str">
        <f aca="false">IF(OR(C27="",D27="",E27="",F27=""),"",(E27+F27)-(C27+D27))</f>
        <v/>
      </c>
      <c r="H27" s="27"/>
      <c r="I27" s="28"/>
      <c r="J27" s="29" t="n">
        <f aca="false">IF(N27="SST",0.314473,IF(N27="SLT",0.031243,IF(N27="LST",0.124228,IF(N27="LLT",0.010189,IF(N27="LST-OO",0.074671,IF(N27="LLT-OO",0.011965,IF(N27="LMT-OO",0.013497,IF(N27="HST",7.2954,IF(N27="HLT",0.60795)))))))))</f>
        <v>0</v>
      </c>
      <c r="K27" s="29" t="n">
        <f aca="false">IF(N27="SST",0.260619,IF(N27="SLT",0.02188,IF(N27="LST",0.040676,IF(N27="LLT",0.003372,IF(N27="LST-OO",0.037557,IF(N27="LLT-OO",0.002079,IF(N27="LMT-OO",0.012499,IF(N27="HST",0.004293,IF(N27="HLT",0.0003578)))))))))</f>
        <v>0</v>
      </c>
      <c r="L27" s="30" t="n">
        <f aca="false">IF(N27="SST",0.087,IF(N27="SLT",0.087,IF(N27="LST",0.12,IF(N27="LLT",0.12,IF(N27="LST-OO",0.12,IF(N27="LLT-OO",0.12,IF(N27="LMT-OO",0.12,IF(N27="HST",0.07,IF(N27="HLT",0.07)))))))))</f>
        <v>0</v>
      </c>
      <c r="M27" s="31" t="str">
        <f aca="false">IF(OR(H27="",I27=""),"",IF(N27="HST",J27+K27*((I27+H27)/2),IF(N27="HLT",J27+K27*((I27+H27)/2),J27+K27*LN((I27+H27)/2))))</f>
        <v/>
      </c>
      <c r="N27" s="28"/>
      <c r="O27" s="28"/>
      <c r="P27" s="26" t="str">
        <f aca="false">IF(O27="","",IF($H$3="US",IF(LEFT(N27,1)="S",IF(O27&lt;=4000,1,IF(O27&gt;4000,0.79+(6*O27/100000))),IF(LEFT(N27,1)="L",IF(O27&lt;=200,1,IF(O27&gt;200,1.005+(4.5526*O27/100000))),IF(LEFT(N27,1)="H",1))),IF($H$3="SI",IF(LEFT(N27,1)="S",IF(O27&lt;=1219.51,1,IF(O27&gt;1219.51,0.79+(6*(O27*3.28)/100000))),IF(LEFT(N27,1)="L",IF(O27&lt;=60.98,1,IF(O27&gt;60.98,1.005+(4.5526*(O27*3.28)/100000))),IF(LEFT(N27,1)="H",1))))))</f>
        <v/>
      </c>
      <c r="Q27" s="32"/>
      <c r="R27" s="33" t="str">
        <f aca="false">IF(OR(A27="",N27=""),"",IF(AF27&lt;0,0,IF(AD27=0,"Review",IF($H$3="US",ROUND(((H27-I27-(AG27*G27))/(G27*M27)-(L27*Q27))*P27,1),ROUND(((H27-I27-(AG27*G27))/(G27*M27)-(L27/8.696*Q27))*P27*37,1)))))</f>
        <v/>
      </c>
      <c r="S27" s="34" t="str">
        <f aca="false">IF(OR(R27="Review",R27=""),"",IF(R27=0,"",(SQRT(SUMSQ((5),(100*1.4/(H27-I27)),(100*IF($H$3="US",0.1,0.1*37)/R27)))/100)*R27))</f>
        <v/>
      </c>
      <c r="T27" s="62" t="str">
        <f aca="false">IF(OR(R27="Review",R27=""),"",IF(R27=0,"",S27/R27))</f>
        <v/>
      </c>
      <c r="U27" s="63"/>
      <c r="V27" s="63"/>
      <c r="W27" s="63"/>
      <c r="X27" s="63"/>
      <c r="Y27" s="63"/>
      <c r="Z27" s="63"/>
      <c r="AA27" s="63"/>
      <c r="AB27" s="63"/>
      <c r="AC27" s="2"/>
      <c r="AD27" s="64" t="n">
        <f aca="false">AND(NOT(ISBLANK(C27)),NOT(ISBLANK(E27)),NOT(ISBLANK(H27)),NOT(ISBLANK(I27)),NOT(ISBLANK(O27)),NOT(ISBLANK(Q27)),Q27&gt;=0,O27&gt;=0,H27&gt;=0,I27&gt;=0,G27&gt;0)</f>
        <v>0</v>
      </c>
      <c r="AE27" s="63" t="s">
        <v>39</v>
      </c>
      <c r="AF27" s="65" t="str">
        <f aca="false">IF(AD27=0,"Review",IF($H$3="US",((H27-I27-(AG27*G27))/(G27*M27)-(L27*Q27))*P27,((H27-I27-(AG27*G27))/(G27*M27)-(L27/8.696*Q27))*P27*37))</f>
        <v>Review</v>
      </c>
      <c r="AG27" s="66" t="n">
        <f aca="false">IF(OR(N27="SLT",N27="LLT",N27="LLT-OO",N27="HLT"),0.022223,0.066667)</f>
        <v>0.066667</v>
      </c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</row>
    <row r="28" customFormat="false" ht="18.1" hidden="false" customHeight="true" outlineLevel="0" collapsed="false">
      <c r="A28" s="23"/>
      <c r="B28" s="23"/>
      <c r="C28" s="24"/>
      <c r="D28" s="25"/>
      <c r="E28" s="24"/>
      <c r="F28" s="25"/>
      <c r="G28" s="26" t="str">
        <f aca="false">IF(OR(C28="",D28="",E28="",F28=""),"",(E28+F28)-(C28+D28))</f>
        <v/>
      </c>
      <c r="H28" s="27"/>
      <c r="I28" s="28"/>
      <c r="J28" s="29" t="n">
        <f aca="false">IF(N28="SST",0.314473,IF(N28="SLT",0.031243,IF(N28="LST",0.124228,IF(N28="LLT",0.010189,IF(N28="LST-OO",0.074671,IF(N28="LLT-OO",0.011965,IF(N28="LMT-OO",0.013497,IF(N28="HST",7.2954,IF(N28="HLT",0.60795)))))))))</f>
        <v>0</v>
      </c>
      <c r="K28" s="29" t="n">
        <f aca="false">IF(N28="SST",0.260619,IF(N28="SLT",0.02188,IF(N28="LST",0.040676,IF(N28="LLT",0.003372,IF(N28="LST-OO",0.037557,IF(N28="LLT-OO",0.002079,IF(N28="LMT-OO",0.012499,IF(N28="HST",0.004293,IF(N28="HLT",0.0003578)))))))))</f>
        <v>0</v>
      </c>
      <c r="L28" s="30" t="n">
        <f aca="false">IF(N28="SST",0.087,IF(N28="SLT",0.087,IF(N28="LST",0.12,IF(N28="LLT",0.12,IF(N28="LST-OO",0.12,IF(N28="LLT-OO",0.12,IF(N28="LMT-OO",0.12,IF(N28="HST",0.07,IF(N28="HLT",0.07)))))))))</f>
        <v>0</v>
      </c>
      <c r="M28" s="31" t="str">
        <f aca="false">IF(OR(H28="",I28=""),"",IF(N28="HST",J28+K28*((I28+H28)/2),IF(N28="HLT",J28+K28*((I28+H28)/2),J28+K28*LN((I28+H28)/2))))</f>
        <v/>
      </c>
      <c r="N28" s="28"/>
      <c r="O28" s="28"/>
      <c r="P28" s="26" t="str">
        <f aca="false">IF(O28="","",IF($H$3="US",IF(LEFT(N28,1)="S",IF(O28&lt;=4000,1,IF(O28&gt;4000,0.79+(6*O28/100000))),IF(LEFT(N28,1)="L",IF(O28&lt;=200,1,IF(O28&gt;200,1.005+(4.5526*O28/100000))),IF(LEFT(N28,1)="H",1))),IF($H$3="SI",IF(LEFT(N28,1)="S",IF(O28&lt;=1219.51,1,IF(O28&gt;1219.51,0.79+(6*(O28*3.28)/100000))),IF(LEFT(N28,1)="L",IF(O28&lt;=60.98,1,IF(O28&gt;60.98,1.005+(4.5526*(O28*3.28)/100000))),IF(LEFT(N28,1)="H",1))))))</f>
        <v/>
      </c>
      <c r="Q28" s="32"/>
      <c r="R28" s="33" t="str">
        <f aca="false">IF(OR(A28="",N28=""),"",IF(AF28&lt;0,0,IF(AD28=0,"Review",IF($H$3="US",ROUND(((H28-I28-(AG28*G28))/(G28*M28)-(L28*Q28))*P28,1),ROUND(((H28-I28-(AG28*G28))/(G28*M28)-(L28/8.696*Q28))*P28*37,1)))))</f>
        <v/>
      </c>
      <c r="S28" s="34" t="str">
        <f aca="false">IF(OR(R28="Review",R28=""),"",IF(R28=0,"",(SQRT(SUMSQ((5),(100*1.4/(H28-I28)),(100*IF($H$3="US",0.1,0.1*37)/R28)))/100)*R28))</f>
        <v/>
      </c>
      <c r="T28" s="62" t="str">
        <f aca="false">IF(OR(R28="Review",R28=""),"",IF(R28=0,"",S28/R28))</f>
        <v/>
      </c>
      <c r="U28" s="63"/>
      <c r="V28" s="63"/>
      <c r="W28" s="63"/>
      <c r="X28" s="63"/>
      <c r="Y28" s="63"/>
      <c r="Z28" s="63"/>
      <c r="AA28" s="63"/>
      <c r="AB28" s="63"/>
      <c r="AC28" s="2"/>
      <c r="AD28" s="64" t="n">
        <f aca="false">AND(NOT(ISBLANK(C28)),NOT(ISBLANK(E28)),NOT(ISBLANK(H28)),NOT(ISBLANK(I28)),NOT(ISBLANK(O28)),NOT(ISBLANK(Q28)),Q28&gt;=0,O28&gt;=0,H28&gt;=0,I28&gt;=0,G28&gt;0)</f>
        <v>0</v>
      </c>
      <c r="AE28" s="63" t="s">
        <v>39</v>
      </c>
      <c r="AF28" s="65" t="str">
        <f aca="false">IF(AD28=0,"Review",IF($H$3="US",((H28-I28-(AG28*G28))/(G28*M28)-(L28*Q28))*P28,((H28-I28-(AG28*G28))/(G28*M28)-(L28/8.696*Q28))*P28*37))</f>
        <v>Review</v>
      </c>
      <c r="AG28" s="66" t="n">
        <f aca="false">IF(OR(N28="SLT",N28="LLT",N28="LLT-OO",N28="HLT"),0.022223,0.066667)</f>
        <v>0.066667</v>
      </c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</row>
    <row r="29" customFormat="false" ht="18.1" hidden="false" customHeight="true" outlineLevel="0" collapsed="false">
      <c r="A29" s="23"/>
      <c r="B29" s="23"/>
      <c r="C29" s="24"/>
      <c r="D29" s="25"/>
      <c r="E29" s="24"/>
      <c r="F29" s="25"/>
      <c r="G29" s="26" t="str">
        <f aca="false">IF(OR(C29="",D29="",E29="",F29=""),"",(E29+F29)-(C29+D29))</f>
        <v/>
      </c>
      <c r="H29" s="27"/>
      <c r="I29" s="28"/>
      <c r="J29" s="29" t="n">
        <f aca="false">IF(N29="SST",0.314473,IF(N29="SLT",0.031243,IF(N29="LST",0.124228,IF(N29="LLT",0.010189,IF(N29="LST-OO",0.074671,IF(N29="LLT-OO",0.011965,IF(N29="LMT-OO",0.013497,IF(N29="HST",7.2954,IF(N29="HLT",0.60795)))))))))</f>
        <v>0</v>
      </c>
      <c r="K29" s="29" t="n">
        <f aca="false">IF(N29="SST",0.260619,IF(N29="SLT",0.02188,IF(N29="LST",0.040676,IF(N29="LLT",0.003372,IF(N29="LST-OO",0.037557,IF(N29="LLT-OO",0.002079,IF(N29="LMT-OO",0.012499,IF(N29="HST",0.004293,IF(N29="HLT",0.0003578)))))))))</f>
        <v>0</v>
      </c>
      <c r="L29" s="30" t="n">
        <f aca="false">IF(N29="SST",0.087,IF(N29="SLT",0.087,IF(N29="LST",0.12,IF(N29="LLT",0.12,IF(N29="LST-OO",0.12,IF(N29="LLT-OO",0.12,IF(N29="LMT-OO",0.12,IF(N29="HST",0.07,IF(N29="HLT",0.07)))))))))</f>
        <v>0</v>
      </c>
      <c r="M29" s="31" t="str">
        <f aca="false">IF(OR(H29="",I29=""),"",IF(N29="HST",J29+K29*((I29+H29)/2),IF(N29="HLT",J29+K29*((I29+H29)/2),J29+K29*LN((I29+H29)/2))))</f>
        <v/>
      </c>
      <c r="N29" s="28"/>
      <c r="O29" s="28"/>
      <c r="P29" s="26" t="str">
        <f aca="false">IF(O29="","",IF($H$3="US",IF(LEFT(N29,1)="S",IF(O29&lt;=4000,1,IF(O29&gt;4000,0.79+(6*O29/100000))),IF(LEFT(N29,1)="L",IF(O29&lt;=200,1,IF(O29&gt;200,1.005+(4.5526*O29/100000))),IF(LEFT(N29,1)="H",1))),IF($H$3="SI",IF(LEFT(N29,1)="S",IF(O29&lt;=1219.51,1,IF(O29&gt;1219.51,0.79+(6*(O29*3.28)/100000))),IF(LEFT(N29,1)="L",IF(O29&lt;=60.98,1,IF(O29&gt;60.98,1.005+(4.5526*(O29*3.28)/100000))),IF(LEFT(N29,1)="H",1))))))</f>
        <v/>
      </c>
      <c r="Q29" s="32"/>
      <c r="R29" s="33" t="str">
        <f aca="false">IF(OR(A29="",N29=""),"",IF(AF29&lt;0,0,IF(AD29=0,"Review",IF($H$3="US",ROUND(((H29-I29-(AG29*G29))/(G29*M29)-(L29*Q29))*P29,1),ROUND(((H29-I29-(AG29*G29))/(G29*M29)-(L29/8.696*Q29))*P29*37,1)))))</f>
        <v/>
      </c>
      <c r="S29" s="34" t="str">
        <f aca="false">IF(OR(R29="Review",R29=""),"",IF(R29=0,"",(SQRT(SUMSQ((5),(100*1.4/(H29-I29)),(100*IF($H$3="US",0.1,0.1*37)/R29)))/100)*R29))</f>
        <v/>
      </c>
      <c r="T29" s="62" t="str">
        <f aca="false">IF(OR(R29="Review",R29=""),"",IF(R29=0,"",S29/R29))</f>
        <v/>
      </c>
      <c r="U29" s="63"/>
      <c r="V29" s="63"/>
      <c r="W29" s="63"/>
      <c r="X29" s="63"/>
      <c r="Y29" s="63"/>
      <c r="Z29" s="63"/>
      <c r="AA29" s="63"/>
      <c r="AB29" s="63"/>
      <c r="AC29" s="2"/>
      <c r="AD29" s="64" t="n">
        <f aca="false">AND(NOT(ISBLANK(C29)),NOT(ISBLANK(E29)),NOT(ISBLANK(H29)),NOT(ISBLANK(I29)),NOT(ISBLANK(O29)),NOT(ISBLANK(Q29)),Q29&gt;=0,O29&gt;=0,H29&gt;=0,I29&gt;=0,G29&gt;0)</f>
        <v>0</v>
      </c>
      <c r="AE29" s="63" t="s">
        <v>39</v>
      </c>
      <c r="AF29" s="65" t="str">
        <f aca="false">IF(AD29=0,"Review",IF($H$3="US",((H29-I29-(AG29*G29))/(G29*M29)-(L29*Q29))*P29,((H29-I29-(AG29*G29))/(G29*M29)-(L29/8.696*Q29))*P29*37))</f>
        <v>Review</v>
      </c>
      <c r="AG29" s="66" t="n">
        <f aca="false">IF(OR(N29="SLT",N29="LLT",N29="LLT-OO",N29="HLT"),0.022223,0.066667)</f>
        <v>0.066667</v>
      </c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</row>
    <row r="30" customFormat="false" ht="18.1" hidden="false" customHeight="true" outlineLevel="0" collapsed="false">
      <c r="A30" s="23"/>
      <c r="B30" s="23"/>
      <c r="C30" s="24"/>
      <c r="D30" s="25"/>
      <c r="E30" s="24"/>
      <c r="F30" s="25"/>
      <c r="G30" s="26" t="str">
        <f aca="false">IF(OR(C30="",D30="",E30="",F30=""),"",(E30+F30)-(C30+D30))</f>
        <v/>
      </c>
      <c r="H30" s="27"/>
      <c r="I30" s="28"/>
      <c r="J30" s="29" t="n">
        <f aca="false">IF(N30="SST",0.314473,IF(N30="SLT",0.031243,IF(N30="LST",0.124228,IF(N30="LLT",0.010189,IF(N30="LST-OO",0.074671,IF(N30="LLT-OO",0.011965,IF(N30="LMT-OO",0.013497,IF(N30="HST",7.2954,IF(N30="HLT",0.60795)))))))))</f>
        <v>0</v>
      </c>
      <c r="K30" s="29" t="n">
        <f aca="false">IF(N30="SST",0.260619,IF(N30="SLT",0.02188,IF(N30="LST",0.040676,IF(N30="LLT",0.003372,IF(N30="LST-OO",0.037557,IF(N30="LLT-OO",0.002079,IF(N30="LMT-OO",0.012499,IF(N30="HST",0.004293,IF(N30="HLT",0.0003578)))))))))</f>
        <v>0</v>
      </c>
      <c r="L30" s="30" t="n">
        <f aca="false">IF(N30="SST",0.087,IF(N30="SLT",0.087,IF(N30="LST",0.12,IF(N30="LLT",0.12,IF(N30="LST-OO",0.12,IF(N30="LLT-OO",0.12,IF(N30="LMT-OO",0.12,IF(N30="HST",0.07,IF(N30="HLT",0.07)))))))))</f>
        <v>0</v>
      </c>
      <c r="M30" s="31" t="str">
        <f aca="false">IF(OR(H30="",I30=""),"",IF(N30="HST",J30+K30*((I30+H30)/2),IF(N30="HLT",J30+K30*((I30+H30)/2),J30+K30*LN((I30+H30)/2))))</f>
        <v/>
      </c>
      <c r="N30" s="28"/>
      <c r="O30" s="28"/>
      <c r="P30" s="26" t="str">
        <f aca="false">IF(O30="","",IF($H$3="US",IF(LEFT(N30,1)="S",IF(O30&lt;=4000,1,IF(O30&gt;4000,0.79+(6*O30/100000))),IF(LEFT(N30,1)="L",IF(O30&lt;=200,1,IF(O30&gt;200,1.005+(4.5526*O30/100000))),IF(LEFT(N30,1)="H",1))),IF($H$3="SI",IF(LEFT(N30,1)="S",IF(O30&lt;=1219.51,1,IF(O30&gt;1219.51,0.79+(6*(O30*3.28)/100000))),IF(LEFT(N30,1)="L",IF(O30&lt;=60.98,1,IF(O30&gt;60.98,1.005+(4.5526*(O30*3.28)/100000))),IF(LEFT(N30,1)="H",1))))))</f>
        <v/>
      </c>
      <c r="Q30" s="32"/>
      <c r="R30" s="33" t="str">
        <f aca="false">IF(OR(A30="",N30=""),"",IF(AF30&lt;0,0,IF(AD30=0,"Review",IF($H$3="US",ROUND(((H30-I30-(AG30*G30))/(G30*M30)-(L30*Q30))*P30,1),ROUND(((H30-I30-(AG30*G30))/(G30*M30)-(L30/8.696*Q30))*P30*37,1)))))</f>
        <v/>
      </c>
      <c r="S30" s="34" t="str">
        <f aca="false">IF(OR(R30="Review",R30=""),"",IF(R30=0,"",(SQRT(SUMSQ((5),(100*1.4/(H30-I30)),(100*IF($H$3="US",0.1,0.1*37)/R30)))/100)*R30))</f>
        <v/>
      </c>
      <c r="T30" s="62" t="str">
        <f aca="false">IF(OR(R30="Review",R30=""),"",IF(R30=0,"",S30/R30))</f>
        <v/>
      </c>
      <c r="U30" s="63"/>
      <c r="V30" s="63"/>
      <c r="W30" s="63"/>
      <c r="X30" s="63"/>
      <c r="Y30" s="63"/>
      <c r="Z30" s="63"/>
      <c r="AA30" s="63"/>
      <c r="AB30" s="63"/>
      <c r="AC30" s="2"/>
      <c r="AD30" s="64" t="n">
        <f aca="false">AND(NOT(ISBLANK(C30)),NOT(ISBLANK(E30)),NOT(ISBLANK(H30)),NOT(ISBLANK(I30)),NOT(ISBLANK(O30)),NOT(ISBLANK(Q30)),Q30&gt;=0,O30&gt;=0,H30&gt;=0,I30&gt;=0,G30&gt;0)</f>
        <v>0</v>
      </c>
      <c r="AE30" s="63" t="s">
        <v>39</v>
      </c>
      <c r="AF30" s="65" t="str">
        <f aca="false">IF(AD30=0,"Review",IF($H$3="US",((H30-I30-(AG30*G30))/(G30*M30)-(L30*Q30))*P30,((H30-I30-(AG30*G30))/(G30*M30)-(L30/8.696*Q30))*P30*37))</f>
        <v>Review</v>
      </c>
      <c r="AG30" s="66" t="n">
        <f aca="false">IF(OR(N30="SLT",N30="LLT",N30="LLT-OO",N30="HLT"),0.022223,0.066667)</f>
        <v>0.066667</v>
      </c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</row>
    <row r="31" customFormat="false" ht="18.1" hidden="false" customHeight="true" outlineLevel="0" collapsed="false">
      <c r="A31" s="23"/>
      <c r="B31" s="23"/>
      <c r="C31" s="24"/>
      <c r="D31" s="25"/>
      <c r="E31" s="24"/>
      <c r="F31" s="25"/>
      <c r="G31" s="26" t="str">
        <f aca="false">IF(OR(C31="",D31="",E31="",F31=""),"",(E31+F31)-(C31+D31))</f>
        <v/>
      </c>
      <c r="H31" s="27"/>
      <c r="I31" s="28"/>
      <c r="J31" s="29" t="n">
        <f aca="false">IF(N31="SST",0.314473,IF(N31="SLT",0.031243,IF(N31="LST",0.124228,IF(N31="LLT",0.010189,IF(N31="LST-OO",0.074671,IF(N31="LLT-OO",0.011965,IF(N31="LMT-OO",0.013497,IF(N31="HST",7.2954,IF(N31="HLT",0.60795)))))))))</f>
        <v>0</v>
      </c>
      <c r="K31" s="29" t="n">
        <f aca="false">IF(N31="SST",0.260619,IF(N31="SLT",0.02188,IF(N31="LST",0.040676,IF(N31="LLT",0.003372,IF(N31="LST-OO",0.037557,IF(N31="LLT-OO",0.002079,IF(N31="LMT-OO",0.012499,IF(N31="HST",0.004293,IF(N31="HLT",0.0003578)))))))))</f>
        <v>0</v>
      </c>
      <c r="L31" s="30" t="n">
        <f aca="false">IF(N31="SST",0.087,IF(N31="SLT",0.087,IF(N31="LST",0.12,IF(N31="LLT",0.12,IF(N31="LST-OO",0.12,IF(N31="LLT-OO",0.12,IF(N31="LMT-OO",0.12,IF(N31="HST",0.07,IF(N31="HLT",0.07)))))))))</f>
        <v>0</v>
      </c>
      <c r="M31" s="31" t="str">
        <f aca="false">IF(OR(H31="",I31=""),"",IF(N31="HST",J31+K31*((I31+H31)/2),IF(N31="HLT",J31+K31*((I31+H31)/2),J31+K31*LN((I31+H31)/2))))</f>
        <v/>
      </c>
      <c r="N31" s="28"/>
      <c r="O31" s="28"/>
      <c r="P31" s="26" t="str">
        <f aca="false">IF(O31="","",IF($H$3="US",IF(LEFT(N31,1)="S",IF(O31&lt;=4000,1,IF(O31&gt;4000,0.79+(6*O31/100000))),IF(LEFT(N31,1)="L",IF(O31&lt;=200,1,IF(O31&gt;200,1.005+(4.5526*O31/100000))),IF(LEFT(N31,1)="H",1))),IF($H$3="SI",IF(LEFT(N31,1)="S",IF(O31&lt;=1219.51,1,IF(O31&gt;1219.51,0.79+(6*(O31*3.28)/100000))),IF(LEFT(N31,1)="L",IF(O31&lt;=60.98,1,IF(O31&gt;60.98,1.005+(4.5526*(O31*3.28)/100000))),IF(LEFT(N31,1)="H",1))))))</f>
        <v/>
      </c>
      <c r="Q31" s="32"/>
      <c r="R31" s="33" t="str">
        <f aca="false">IF(OR(A31="",N31=""),"",IF(AF31&lt;0,0,IF(AD31=0,"Review",IF($H$3="US",ROUND(((H31-I31-(AG31*G31))/(G31*M31)-(L31*Q31))*P31,1),ROUND(((H31-I31-(AG31*G31))/(G31*M31)-(L31/8.696*Q31))*P31*37,1)))))</f>
        <v/>
      </c>
      <c r="S31" s="34" t="str">
        <f aca="false">IF(OR(R31="Review",R31=""),"",IF(R31=0,"",(SQRT(SUMSQ((5),(100*1.4/(H31-I31)),(100*IF($H$3="US",0.1,0.1*37)/R31)))/100)*R31))</f>
        <v/>
      </c>
      <c r="T31" s="62" t="str">
        <f aca="false">IF(OR(R31="Review",R31=""),"",IF(R31=0,"",S31/R31))</f>
        <v/>
      </c>
      <c r="U31" s="63"/>
      <c r="V31" s="63"/>
      <c r="W31" s="63"/>
      <c r="X31" s="63"/>
      <c r="Y31" s="63"/>
      <c r="Z31" s="63"/>
      <c r="AA31" s="63"/>
      <c r="AB31" s="63"/>
      <c r="AC31" s="2"/>
      <c r="AD31" s="64" t="n">
        <f aca="false">AND(NOT(ISBLANK(C31)),NOT(ISBLANK(E31)),NOT(ISBLANK(H31)),NOT(ISBLANK(I31)),NOT(ISBLANK(O31)),NOT(ISBLANK(Q31)),Q31&gt;=0,O31&gt;=0,H31&gt;=0,I31&gt;=0,G31&gt;0)</f>
        <v>0</v>
      </c>
      <c r="AE31" s="63" t="s">
        <v>39</v>
      </c>
      <c r="AF31" s="65" t="str">
        <f aca="false">IF(AD31=0,"Review",IF($H$3="US",((H31-I31-(AG31*G31))/(G31*M31)-(L31*Q31))*P31,((H31-I31-(AG31*G31))/(G31*M31)-(L31/8.696*Q31))*P31*37))</f>
        <v>Review</v>
      </c>
      <c r="AG31" s="66" t="n">
        <f aca="false">IF(OR(N31="SLT",N31="LLT",N31="LLT-OO",N31="HLT"),0.022223,0.066667)</f>
        <v>0.066667</v>
      </c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</row>
    <row r="32" customFormat="false" ht="18.1" hidden="false" customHeight="true" outlineLevel="0" collapsed="false">
      <c r="A32" s="23"/>
      <c r="B32" s="23"/>
      <c r="C32" s="24"/>
      <c r="D32" s="25"/>
      <c r="E32" s="24"/>
      <c r="F32" s="25"/>
      <c r="G32" s="26" t="str">
        <f aca="false">IF(OR(C32="",D32="",E32="",F32=""),"",(E32+F32)-(C32+D32))</f>
        <v/>
      </c>
      <c r="H32" s="27"/>
      <c r="I32" s="28"/>
      <c r="J32" s="29" t="n">
        <f aca="false">IF(N32="SST",0.314473,IF(N32="SLT",0.031243,IF(N32="LST",0.124228,IF(N32="LLT",0.010189,IF(N32="LST-OO",0.074671,IF(N32="LLT-OO",0.011965,IF(N32="LMT-OO",0.013497,IF(N32="HST",7.2954,IF(N32="HLT",0.60795)))))))))</f>
        <v>0</v>
      </c>
      <c r="K32" s="29" t="n">
        <f aca="false">IF(N32="SST",0.260619,IF(N32="SLT",0.02188,IF(N32="LST",0.040676,IF(N32="LLT",0.003372,IF(N32="LST-OO",0.037557,IF(N32="LLT-OO",0.002079,IF(N32="LMT-OO",0.012499,IF(N32="HST",0.004293,IF(N32="HLT",0.0003578)))))))))</f>
        <v>0</v>
      </c>
      <c r="L32" s="30" t="n">
        <f aca="false">IF(N32="SST",0.087,IF(N32="SLT",0.087,IF(N32="LST",0.12,IF(N32="LLT",0.12,IF(N32="LST-OO",0.12,IF(N32="LLT-OO",0.12,IF(N32="LMT-OO",0.12,IF(N32="HST",0.07,IF(N32="HLT",0.07)))))))))</f>
        <v>0</v>
      </c>
      <c r="M32" s="31" t="str">
        <f aca="false">IF(OR(H32="",I32=""),"",IF(N32="HST",J32+K32*((I32+H32)/2),IF(N32="HLT",J32+K32*((I32+H32)/2),J32+K32*LN((I32+H32)/2))))</f>
        <v/>
      </c>
      <c r="N32" s="28"/>
      <c r="O32" s="28"/>
      <c r="P32" s="26" t="str">
        <f aca="false">IF(O32="","",IF($H$3="US",IF(LEFT(N32,1)="S",IF(O32&lt;=4000,1,IF(O32&gt;4000,0.79+(6*O32/100000))),IF(LEFT(N32,1)="L",IF(O32&lt;=200,1,IF(O32&gt;200,1.005+(4.5526*O32/100000))),IF(LEFT(N32,1)="H",1))),IF($H$3="SI",IF(LEFT(N32,1)="S",IF(O32&lt;=1219.51,1,IF(O32&gt;1219.51,0.79+(6*(O32*3.28)/100000))),IF(LEFT(N32,1)="L",IF(O32&lt;=60.98,1,IF(O32&gt;60.98,1.005+(4.5526*(O32*3.28)/100000))),IF(LEFT(N32,1)="H",1))))))</f>
        <v/>
      </c>
      <c r="Q32" s="32"/>
      <c r="R32" s="33" t="str">
        <f aca="false">IF(OR(A32="",N32=""),"",IF(AF32&lt;0,0,IF(AD32=0,"Review",IF($H$3="US",ROUND(((H32-I32-(AG32*G32))/(G32*M32)-(L32*Q32))*P32,1),ROUND(((H32-I32-(AG32*G32))/(G32*M32)-(L32/8.696*Q32))*P32*37,1)))))</f>
        <v/>
      </c>
      <c r="S32" s="34" t="str">
        <f aca="false">IF(OR(R32="Review",R32=""),"",IF(R32=0,"",(SQRT(SUMSQ((5),(100*1.4/(H32-I32)),(100*IF($H$3="US",0.1,0.1*37)/R32)))/100)*R32))</f>
        <v/>
      </c>
      <c r="T32" s="62" t="str">
        <f aca="false">IF(OR(R32="Review",R32=""),"",IF(R32=0,"",S32/R32))</f>
        <v/>
      </c>
      <c r="U32" s="63"/>
      <c r="V32" s="63"/>
      <c r="W32" s="63"/>
      <c r="X32" s="63"/>
      <c r="Y32" s="63"/>
      <c r="Z32" s="63"/>
      <c r="AA32" s="63"/>
      <c r="AB32" s="63"/>
      <c r="AC32" s="2"/>
      <c r="AD32" s="64" t="n">
        <f aca="false">AND(NOT(ISBLANK(C32)),NOT(ISBLANK(E32)),NOT(ISBLANK(H32)),NOT(ISBLANK(I32)),NOT(ISBLANK(O32)),NOT(ISBLANK(Q32)),Q32&gt;=0,O32&gt;=0,H32&gt;=0,I32&gt;=0,G32&gt;0)</f>
        <v>0</v>
      </c>
      <c r="AE32" s="63" t="s">
        <v>39</v>
      </c>
      <c r="AF32" s="65" t="str">
        <f aca="false">IF(AD32=0,"Review",IF($H$3="US",((H32-I32-(AG32*G32))/(G32*M32)-(L32*Q32))*P32,((H32-I32-(AG32*G32))/(G32*M32)-(L32/8.696*Q32))*P32*37))</f>
        <v>Review</v>
      </c>
      <c r="AG32" s="66" t="n">
        <f aca="false">IF(OR(N32="SLT",N32="LLT",N32="LLT-OO",N32="HLT"),0.022223,0.066667)</f>
        <v>0.066667</v>
      </c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</row>
    <row r="33" customFormat="false" ht="18.1" hidden="false" customHeight="true" outlineLevel="0" collapsed="false">
      <c r="A33" s="23"/>
      <c r="B33" s="23"/>
      <c r="C33" s="24"/>
      <c r="D33" s="25"/>
      <c r="E33" s="24"/>
      <c r="F33" s="25"/>
      <c r="G33" s="26" t="str">
        <f aca="false">IF(OR(C33="",D33="",E33="",F33=""),"",(E33+F33)-(C33+D33))</f>
        <v/>
      </c>
      <c r="H33" s="27"/>
      <c r="I33" s="28"/>
      <c r="J33" s="29" t="n">
        <f aca="false">IF(N33="SST",0.314473,IF(N33="SLT",0.031243,IF(N33="LST",0.124228,IF(N33="LLT",0.010189,IF(N33="LST-OO",0.074671,IF(N33="LLT-OO",0.011965,IF(N33="LMT-OO",0.013497,IF(N33="HST",7.2954,IF(N33="HLT",0.60795)))))))))</f>
        <v>0</v>
      </c>
      <c r="K33" s="29" t="n">
        <f aca="false">IF(N33="SST",0.260619,IF(N33="SLT",0.02188,IF(N33="LST",0.040676,IF(N33="LLT",0.003372,IF(N33="LST-OO",0.037557,IF(N33="LLT-OO",0.002079,IF(N33="LMT-OO",0.012499,IF(N33="HST",0.004293,IF(N33="HLT",0.0003578)))))))))</f>
        <v>0</v>
      </c>
      <c r="L33" s="30" t="n">
        <f aca="false">IF(N33="SST",0.087,IF(N33="SLT",0.087,IF(N33="LST",0.12,IF(N33="LLT",0.12,IF(N33="LST-OO",0.12,IF(N33="LLT-OO",0.12,IF(N33="LMT-OO",0.12,IF(N33="HST",0.07,IF(N33="HLT",0.07)))))))))</f>
        <v>0</v>
      </c>
      <c r="M33" s="31" t="str">
        <f aca="false">IF(OR(H33="",I33=""),"",IF(N33="HST",J33+K33*((I33+H33)/2),IF(N33="HLT",J33+K33*((I33+H33)/2),J33+K33*LN((I33+H33)/2))))</f>
        <v/>
      </c>
      <c r="N33" s="28"/>
      <c r="O33" s="28"/>
      <c r="P33" s="26" t="str">
        <f aca="false">IF(O33="","",IF($H$3="US",IF(LEFT(N33,1)="S",IF(O33&lt;=4000,1,IF(O33&gt;4000,0.79+(6*O33/100000))),IF(LEFT(N33,1)="L",IF(O33&lt;=200,1,IF(O33&gt;200,1.005+(4.5526*O33/100000))),IF(LEFT(N33,1)="H",1))),IF($H$3="SI",IF(LEFT(N33,1)="S",IF(O33&lt;=1219.51,1,IF(O33&gt;1219.51,0.79+(6*(O33*3.28)/100000))),IF(LEFT(N33,1)="L",IF(O33&lt;=60.98,1,IF(O33&gt;60.98,1.005+(4.5526*(O33*3.28)/100000))),IF(LEFT(N33,1)="H",1))))))</f>
        <v/>
      </c>
      <c r="Q33" s="32"/>
      <c r="R33" s="33" t="str">
        <f aca="false">IF(OR(A33="",N33=""),"",IF(AF33&lt;0,0,IF(AD33=0,"Review",IF($H$3="US",ROUND(((H33-I33-(AG33*G33))/(G33*M33)-(L33*Q33))*P33,1),ROUND(((H33-I33-(AG33*G33))/(G33*M33)-(L33/8.696*Q33))*P33*37,1)))))</f>
        <v/>
      </c>
      <c r="S33" s="34" t="str">
        <f aca="false">IF(OR(R33="Review",R33=""),"",IF(R33=0,"",(SQRT(SUMSQ((5),(100*1.4/(H33-I33)),(100*IF($H$3="US",0.1,0.1*37)/R33)))/100)*R33))</f>
        <v/>
      </c>
      <c r="T33" s="62" t="str">
        <f aca="false">IF(OR(R33="Review",R33=""),"",IF(R33=0,"",S33/R33))</f>
        <v/>
      </c>
      <c r="U33" s="63"/>
      <c r="V33" s="63"/>
      <c r="W33" s="63"/>
      <c r="X33" s="63"/>
      <c r="Y33" s="63"/>
      <c r="Z33" s="63"/>
      <c r="AA33" s="63"/>
      <c r="AB33" s="63"/>
      <c r="AC33" s="2"/>
      <c r="AD33" s="64" t="n">
        <f aca="false">AND(NOT(ISBLANK(C33)),NOT(ISBLANK(E33)),NOT(ISBLANK(H33)),NOT(ISBLANK(I33)),NOT(ISBLANK(O33)),NOT(ISBLANK(Q33)),Q33&gt;=0,O33&gt;=0,H33&gt;=0,I33&gt;=0,G33&gt;0)</f>
        <v>0</v>
      </c>
      <c r="AE33" s="63" t="s">
        <v>39</v>
      </c>
      <c r="AF33" s="65" t="str">
        <f aca="false">IF(AD33=0,"Review",IF($H$3="US",((H33-I33-(AG33*G33))/(G33*M33)-(L33*Q33))*P33,((H33-I33-(AG33*G33))/(G33*M33)-(L33/8.696*Q33))*P33*37))</f>
        <v>Review</v>
      </c>
      <c r="AG33" s="66" t="n">
        <f aca="false">IF(OR(N33="SLT",N33="LLT",N33="LLT-OO",N33="HLT"),0.022223,0.066667)</f>
        <v>0.066667</v>
      </c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</row>
    <row r="34" customFormat="false" ht="18.1" hidden="false" customHeight="true" outlineLevel="0" collapsed="false">
      <c r="A34" s="23"/>
      <c r="B34" s="23"/>
      <c r="C34" s="24"/>
      <c r="D34" s="25"/>
      <c r="E34" s="24"/>
      <c r="F34" s="25"/>
      <c r="G34" s="26" t="str">
        <f aca="false">IF(OR(C34="",D34="",E34="",F34=""),"",(E34+F34)-(C34+D34))</f>
        <v/>
      </c>
      <c r="H34" s="27"/>
      <c r="I34" s="28"/>
      <c r="J34" s="29" t="n">
        <f aca="false">IF(N34="SST",0.314473,IF(N34="SLT",0.031243,IF(N34="LST",0.124228,IF(N34="LLT",0.010189,IF(N34="LST-OO",0.074671,IF(N34="LLT-OO",0.011965,IF(N34="LMT-OO",0.013497,IF(N34="HST",7.2954,IF(N34="HLT",0.60795)))))))))</f>
        <v>0</v>
      </c>
      <c r="K34" s="29" t="n">
        <f aca="false">IF(N34="SST",0.260619,IF(N34="SLT",0.02188,IF(N34="LST",0.040676,IF(N34="LLT",0.003372,IF(N34="LST-OO",0.037557,IF(N34="LLT-OO",0.002079,IF(N34="LMT-OO",0.012499,IF(N34="HST",0.004293,IF(N34="HLT",0.0003578)))))))))</f>
        <v>0</v>
      </c>
      <c r="L34" s="30" t="n">
        <f aca="false">IF(N34="SST",0.087,IF(N34="SLT",0.087,IF(N34="LST",0.12,IF(N34="LLT",0.12,IF(N34="LST-OO",0.12,IF(N34="LLT-OO",0.12,IF(N34="LMT-OO",0.12,IF(N34="HST",0.07,IF(N34="HLT",0.07)))))))))</f>
        <v>0</v>
      </c>
      <c r="M34" s="31" t="str">
        <f aca="false">IF(OR(H34="",I34=""),"",IF(N34="HST",J34+K34*((I34+H34)/2),IF(N34="HLT",J34+K34*((I34+H34)/2),J34+K34*LN((I34+H34)/2))))</f>
        <v/>
      </c>
      <c r="N34" s="28"/>
      <c r="O34" s="28"/>
      <c r="P34" s="26" t="str">
        <f aca="false">IF(O34="","",IF($H$3="US",IF(LEFT(N34,1)="S",IF(O34&lt;=4000,1,IF(O34&gt;4000,0.79+(6*O34/100000))),IF(LEFT(N34,1)="L",IF(O34&lt;=200,1,IF(O34&gt;200,1.005+(4.5526*O34/100000))),IF(LEFT(N34,1)="H",1))),IF($H$3="SI",IF(LEFT(N34,1)="S",IF(O34&lt;=1219.51,1,IF(O34&gt;1219.51,0.79+(6*(O34*3.28)/100000))),IF(LEFT(N34,1)="L",IF(O34&lt;=60.98,1,IF(O34&gt;60.98,1.005+(4.5526*(O34*3.28)/100000))),IF(LEFT(N34,1)="H",1))))))</f>
        <v/>
      </c>
      <c r="Q34" s="32"/>
      <c r="R34" s="33" t="str">
        <f aca="false">IF(OR(A34="",N34=""),"",IF(AF34&lt;0,0,IF(AD34=0,"Review",IF($H$3="US",ROUND(((H34-I34-(AG34*G34))/(G34*M34)-(L34*Q34))*P34,1),ROUND(((H34-I34-(AG34*G34))/(G34*M34)-(L34/8.696*Q34))*P34*37,1)))))</f>
        <v/>
      </c>
      <c r="S34" s="34" t="str">
        <f aca="false">IF(OR(R34="Review",R34=""),"",IF(R34=0,"",(SQRT(SUMSQ((5),(100*1.4/(H34-I34)),(100*IF($H$3="US",0.1,0.1*37)/R34)))/100)*R34))</f>
        <v/>
      </c>
      <c r="T34" s="62" t="str">
        <f aca="false">IF(OR(R34="Review",R34=""),"",IF(R34=0,"",S34/R34))</f>
        <v/>
      </c>
      <c r="U34" s="63"/>
      <c r="V34" s="63"/>
      <c r="W34" s="63"/>
      <c r="X34" s="63"/>
      <c r="Y34" s="63"/>
      <c r="Z34" s="63"/>
      <c r="AA34" s="63"/>
      <c r="AB34" s="63"/>
      <c r="AC34" s="2"/>
      <c r="AD34" s="64" t="n">
        <f aca="false">AND(NOT(ISBLANK(C34)),NOT(ISBLANK(E34)),NOT(ISBLANK(H34)),NOT(ISBLANK(I34)),NOT(ISBLANK(O34)),NOT(ISBLANK(Q34)),Q34&gt;=0,O34&gt;=0,H34&gt;=0,I34&gt;=0,G34&gt;0)</f>
        <v>0</v>
      </c>
      <c r="AE34" s="63" t="s">
        <v>39</v>
      </c>
      <c r="AF34" s="65" t="str">
        <f aca="false">IF(AD34=0,"Review",IF($H$3="US",((H34-I34-(AG34*G34))/(G34*M34)-(L34*Q34))*P34,((H34-I34-(AG34*G34))/(G34*M34)-(L34/8.696*Q34))*P34*37))</f>
        <v>Review</v>
      </c>
      <c r="AG34" s="66" t="n">
        <f aca="false">IF(OR(N34="SLT",N34="LLT",N34="LLT-OO",N34="HLT"),0.022223,0.066667)</f>
        <v>0.066667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</row>
    <row r="35" customFormat="false" ht="18.1" hidden="false" customHeight="true" outlineLevel="0" collapsed="false">
      <c r="A35" s="23"/>
      <c r="B35" s="23"/>
      <c r="C35" s="24"/>
      <c r="D35" s="25"/>
      <c r="E35" s="24"/>
      <c r="F35" s="25"/>
      <c r="G35" s="26" t="str">
        <f aca="false">IF(OR(C35="",D35="",E35="",F35=""),"",(E35+F35)-(C35+D35))</f>
        <v/>
      </c>
      <c r="H35" s="27"/>
      <c r="I35" s="28"/>
      <c r="J35" s="29" t="n">
        <f aca="false">IF(N35="SST",0.314473,IF(N35="SLT",0.031243,IF(N35="LST",0.124228,IF(N35="LLT",0.010189,IF(N35="LST-OO",0.074671,IF(N35="LLT-OO",0.011965,IF(N35="LMT-OO",0.013497,IF(N35="HST",7.2954,IF(N35="HLT",0.60795)))))))))</f>
        <v>0</v>
      </c>
      <c r="K35" s="29" t="n">
        <f aca="false">IF(N35="SST",0.260619,IF(N35="SLT",0.02188,IF(N35="LST",0.040676,IF(N35="LLT",0.003372,IF(N35="LST-OO",0.037557,IF(N35="LLT-OO",0.002079,IF(N35="LMT-OO",0.012499,IF(N35="HST",0.004293,IF(N35="HLT",0.0003578)))))))))</f>
        <v>0</v>
      </c>
      <c r="L35" s="30" t="n">
        <f aca="false">IF(N35="SST",0.087,IF(N35="SLT",0.087,IF(N35="LST",0.12,IF(N35="LLT",0.12,IF(N35="LST-OO",0.12,IF(N35="LLT-OO",0.12,IF(N35="LMT-OO",0.12,IF(N35="HST",0.07,IF(N35="HLT",0.07)))))))))</f>
        <v>0</v>
      </c>
      <c r="M35" s="31" t="str">
        <f aca="false">IF(OR(H35="",I35=""),"",IF(N35="HST",J35+K35*((I35+H35)/2),IF(N35="HLT",J35+K35*((I35+H35)/2),J35+K35*LN((I35+H35)/2))))</f>
        <v/>
      </c>
      <c r="N35" s="28"/>
      <c r="O35" s="28"/>
      <c r="P35" s="26" t="str">
        <f aca="false">IF(O35="","",IF($H$3="US",IF(LEFT(N35,1)="S",IF(O35&lt;=4000,1,IF(O35&gt;4000,0.79+(6*O35/100000))),IF(LEFT(N35,1)="L",IF(O35&lt;=200,1,IF(O35&gt;200,1.005+(4.5526*O35/100000))),IF(LEFT(N35,1)="H",1))),IF($H$3="SI",IF(LEFT(N35,1)="S",IF(O35&lt;=1219.51,1,IF(O35&gt;1219.51,0.79+(6*(O35*3.28)/100000))),IF(LEFT(N35,1)="L",IF(O35&lt;=60.98,1,IF(O35&gt;60.98,1.005+(4.5526*(O35*3.28)/100000))),IF(LEFT(N35,1)="H",1))))))</f>
        <v/>
      </c>
      <c r="Q35" s="32"/>
      <c r="R35" s="33" t="str">
        <f aca="false">IF(OR(A35="",N35=""),"",IF(AF35&lt;0,0,IF(AD35=0,"Review",IF($H$3="US",ROUND(((H35-I35-(AG35*G35))/(G35*M35)-(L35*Q35))*P35,1),ROUND(((H35-I35-(AG35*G35))/(G35*M35)-(L35/8.696*Q35))*P35*37,1)))))</f>
        <v/>
      </c>
      <c r="S35" s="34" t="str">
        <f aca="false">IF(OR(R35="Review",R35=""),"",IF(R35=0,"",(SQRT(SUMSQ((5),(100*1.4/(H35-I35)),(100*IF($H$3="US",0.1,0.1*37)/R35)))/100)*R35))</f>
        <v/>
      </c>
      <c r="T35" s="62" t="str">
        <f aca="false">IF(OR(R35="Review",R35=""),"",IF(R35=0,"",S35/R35))</f>
        <v/>
      </c>
      <c r="U35" s="63"/>
      <c r="V35" s="63"/>
      <c r="W35" s="63"/>
      <c r="X35" s="63"/>
      <c r="Y35" s="63"/>
      <c r="Z35" s="63"/>
      <c r="AA35" s="63"/>
      <c r="AB35" s="63"/>
      <c r="AC35" s="2"/>
      <c r="AD35" s="64" t="n">
        <f aca="false">AND(NOT(ISBLANK(C35)),NOT(ISBLANK(E35)),NOT(ISBLANK(H35)),NOT(ISBLANK(I35)),NOT(ISBLANK(O35)),NOT(ISBLANK(Q35)),Q35&gt;=0,O35&gt;=0,H35&gt;=0,I35&gt;=0,G35&gt;0)</f>
        <v>0</v>
      </c>
      <c r="AE35" s="63" t="s">
        <v>39</v>
      </c>
      <c r="AF35" s="65" t="str">
        <f aca="false">IF(AD35=0,"Review",IF($H$3="US",((H35-I35-(AG35*G35))/(G35*M35)-(L35*Q35))*P35,((H35-I35-(AG35*G35))/(G35*M35)-(L35/8.696*Q35))*P35*37))</f>
        <v>Review</v>
      </c>
      <c r="AG35" s="66" t="n">
        <f aca="false">IF(OR(N35="SLT",N35="LLT",N35="LLT-OO",N35="HLT"),0.022223,0.066667)</f>
        <v>0.066667</v>
      </c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</row>
    <row r="36" customFormat="false" ht="18.1" hidden="false" customHeight="true" outlineLevel="0" collapsed="false">
      <c r="A36" s="23"/>
      <c r="B36" s="23"/>
      <c r="C36" s="24"/>
      <c r="D36" s="25"/>
      <c r="E36" s="24"/>
      <c r="F36" s="25"/>
      <c r="G36" s="26" t="str">
        <f aca="false">IF(OR(C36="",D36="",E36="",F36=""),"",(E36+F36)-(C36+D36))</f>
        <v/>
      </c>
      <c r="H36" s="27"/>
      <c r="I36" s="28"/>
      <c r="J36" s="29" t="n">
        <f aca="false">IF(N36="SST",0.314473,IF(N36="SLT",0.031243,IF(N36="LST",0.124228,IF(N36="LLT",0.010189,IF(N36="LST-OO",0.074671,IF(N36="LLT-OO",0.011965,IF(N36="LMT-OO",0.013497,IF(N36="HST",7.2954,IF(N36="HLT",0.60795)))))))))</f>
        <v>0</v>
      </c>
      <c r="K36" s="29" t="n">
        <f aca="false">IF(N36="SST",0.260619,IF(N36="SLT",0.02188,IF(N36="LST",0.040676,IF(N36="LLT",0.003372,IF(N36="LST-OO",0.037557,IF(N36="LLT-OO",0.002079,IF(N36="LMT-OO",0.012499,IF(N36="HST",0.004293,IF(N36="HLT",0.0003578)))))))))</f>
        <v>0</v>
      </c>
      <c r="L36" s="30" t="n">
        <f aca="false">IF(N36="SST",0.087,IF(N36="SLT",0.087,IF(N36="LST",0.12,IF(N36="LLT",0.12,IF(N36="LST-OO",0.12,IF(N36="LLT-OO",0.12,IF(N36="LMT-OO",0.12,IF(N36="HST",0.07,IF(N36="HLT",0.07)))))))))</f>
        <v>0</v>
      </c>
      <c r="M36" s="31" t="str">
        <f aca="false">IF(OR(H36="",I36=""),"",IF(N36="HST",J36+K36*((I36+H36)/2),IF(N36="HLT",J36+K36*((I36+H36)/2),J36+K36*LN((I36+H36)/2))))</f>
        <v/>
      </c>
      <c r="N36" s="28"/>
      <c r="O36" s="28"/>
      <c r="P36" s="26" t="str">
        <f aca="false">IF(O36="","",IF($H$3="US",IF(LEFT(N36,1)="S",IF(O36&lt;=4000,1,IF(O36&gt;4000,0.79+(6*O36/100000))),IF(LEFT(N36,1)="L",IF(O36&lt;=200,1,IF(O36&gt;200,1.005+(4.5526*O36/100000))),IF(LEFT(N36,1)="H",1))),IF($H$3="SI",IF(LEFT(N36,1)="S",IF(O36&lt;=1219.51,1,IF(O36&gt;1219.51,0.79+(6*(O36*3.28)/100000))),IF(LEFT(N36,1)="L",IF(O36&lt;=60.98,1,IF(O36&gt;60.98,1.005+(4.5526*(O36*3.28)/100000))),IF(LEFT(N36,1)="H",1))))))</f>
        <v/>
      </c>
      <c r="Q36" s="32"/>
      <c r="R36" s="33" t="str">
        <f aca="false">IF(OR(A36="",N36=""),"",IF(AF36&lt;0,0,IF(AD36=0,"Review",IF($H$3="US",ROUND(((H36-I36-(AG36*G36))/(G36*M36)-(L36*Q36))*P36,1),ROUND(((H36-I36-(AG36*G36))/(G36*M36)-(L36/8.696*Q36))*P36*37,1)))))</f>
        <v/>
      </c>
      <c r="S36" s="34" t="str">
        <f aca="false">IF(OR(R36="Review",R36=""),"",IF(R36=0,"",(SQRT(SUMSQ((5),(100*1.4/(H36-I36)),(100*IF($H$3="US",0.1,0.1*37)/R36)))/100)*R36))</f>
        <v/>
      </c>
      <c r="T36" s="62" t="str">
        <f aca="false">IF(OR(R36="Review",R36=""),"",IF(R36=0,"",S36/R36))</f>
        <v/>
      </c>
      <c r="U36" s="63"/>
      <c r="V36" s="63"/>
      <c r="W36" s="63"/>
      <c r="X36" s="63"/>
      <c r="Y36" s="63"/>
      <c r="Z36" s="63"/>
      <c r="AA36" s="63"/>
      <c r="AB36" s="63"/>
      <c r="AC36" s="2"/>
      <c r="AD36" s="64" t="n">
        <f aca="false">AND(NOT(ISBLANK(C36)),NOT(ISBLANK(E36)),NOT(ISBLANK(H36)),NOT(ISBLANK(I36)),NOT(ISBLANK(O36)),NOT(ISBLANK(Q36)),Q36&gt;=0,O36&gt;=0,H36&gt;=0,I36&gt;=0,G36&gt;0)</f>
        <v>0</v>
      </c>
      <c r="AE36" s="63" t="s">
        <v>39</v>
      </c>
      <c r="AF36" s="65" t="str">
        <f aca="false">IF(AD36=0,"Review",IF($H$3="US",((H36-I36-(AG36*G36))/(G36*M36)-(L36*Q36))*P36,((H36-I36-(AG36*G36))/(G36*M36)-(L36/8.696*Q36))*P36*37))</f>
        <v>Review</v>
      </c>
      <c r="AG36" s="66" t="n">
        <f aca="false">IF(OR(N36="SLT",N36="LLT",N36="LLT-OO",N36="HLT"),0.022223,0.066667)</f>
        <v>0.066667</v>
      </c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</row>
    <row r="37" customFormat="false" ht="18.1" hidden="false" customHeight="true" outlineLevel="0" collapsed="false">
      <c r="A37" s="23"/>
      <c r="B37" s="23"/>
      <c r="C37" s="24"/>
      <c r="D37" s="25"/>
      <c r="E37" s="24"/>
      <c r="F37" s="25"/>
      <c r="G37" s="26" t="str">
        <f aca="false">IF(OR(C37="",D37="",E37="",F37=""),"",(E37+F37)-(C37+D37))</f>
        <v/>
      </c>
      <c r="H37" s="27"/>
      <c r="I37" s="28"/>
      <c r="J37" s="29" t="n">
        <f aca="false">IF(N37="SST",0.314473,IF(N37="SLT",0.031243,IF(N37="LST",0.124228,IF(N37="LLT",0.010189,IF(N37="LST-OO",0.074671,IF(N37="LLT-OO",0.011965,IF(N37="LMT-OO",0.013497,IF(N37="HST",7.2954,IF(N37="HLT",0.60795)))))))))</f>
        <v>0</v>
      </c>
      <c r="K37" s="29" t="n">
        <f aca="false">IF(N37="SST",0.260619,IF(N37="SLT",0.02188,IF(N37="LST",0.040676,IF(N37="LLT",0.003372,IF(N37="LST-OO",0.037557,IF(N37="LLT-OO",0.002079,IF(N37="LMT-OO",0.012499,IF(N37="HST",0.004293,IF(N37="HLT",0.0003578)))))))))</f>
        <v>0</v>
      </c>
      <c r="L37" s="30" t="n">
        <f aca="false">IF(N37="SST",0.087,IF(N37="SLT",0.087,IF(N37="LST",0.12,IF(N37="LLT",0.12,IF(N37="LST-OO",0.12,IF(N37="LLT-OO",0.12,IF(N37="LMT-OO",0.12,IF(N37="HST",0.07,IF(N37="HLT",0.07)))))))))</f>
        <v>0</v>
      </c>
      <c r="M37" s="31" t="str">
        <f aca="false">IF(OR(H37="",I37=""),"",IF(N37="HST",J37+K37*((I37+H37)/2),IF(N37="HLT",J37+K37*((I37+H37)/2),J37+K37*LN((I37+H37)/2))))</f>
        <v/>
      </c>
      <c r="N37" s="28"/>
      <c r="O37" s="28"/>
      <c r="P37" s="26" t="str">
        <f aca="false">IF(O37="","",IF($H$3="US",IF(LEFT(N37,1)="S",IF(O37&lt;=4000,1,IF(O37&gt;4000,0.79+(6*O37/100000))),IF(LEFT(N37,1)="L",IF(O37&lt;=200,1,IF(O37&gt;200,1.005+(4.5526*O37/100000))),IF(LEFT(N37,1)="H",1))),IF($H$3="SI",IF(LEFT(N37,1)="S",IF(O37&lt;=1219.51,1,IF(O37&gt;1219.51,0.79+(6*(O37*3.28)/100000))),IF(LEFT(N37,1)="L",IF(O37&lt;=60.98,1,IF(O37&gt;60.98,1.005+(4.5526*(O37*3.28)/100000))),IF(LEFT(N37,1)="H",1))))))</f>
        <v/>
      </c>
      <c r="Q37" s="32"/>
      <c r="R37" s="33" t="str">
        <f aca="false">IF(OR(A37="",N37=""),"",IF(AF37&lt;0,0,IF(AD37=0,"Review",IF($H$3="US",ROUND(((H37-I37-(AG37*G37))/(G37*M37)-(L37*Q37))*P37,1),ROUND(((H37-I37-(AG37*G37))/(G37*M37)-(L37/8.696*Q37))*P37*37,1)))))</f>
        <v/>
      </c>
      <c r="S37" s="34" t="str">
        <f aca="false">IF(OR(R37="Review",R37=""),"",IF(R37=0,"",(SQRT(SUMSQ((5),(100*1.4/(H37-I37)),(100*IF($H$3="US",0.1,0.1*37)/R37)))/100)*R37))</f>
        <v/>
      </c>
      <c r="T37" s="62" t="str">
        <f aca="false">IF(OR(R37="Review",R37=""),"",IF(R37=0,"",S37/R37))</f>
        <v/>
      </c>
      <c r="U37" s="63"/>
      <c r="V37" s="63"/>
      <c r="W37" s="63"/>
      <c r="X37" s="63"/>
      <c r="Y37" s="63"/>
      <c r="Z37" s="63"/>
      <c r="AA37" s="63"/>
      <c r="AB37" s="63"/>
      <c r="AC37" s="2"/>
      <c r="AD37" s="64" t="n">
        <f aca="false">AND(NOT(ISBLANK(C37)),NOT(ISBLANK(E37)),NOT(ISBLANK(H37)),NOT(ISBLANK(I37)),NOT(ISBLANK(O37)),NOT(ISBLANK(Q37)),Q37&gt;=0,O37&gt;=0,H37&gt;=0,I37&gt;=0,G37&gt;0)</f>
        <v>0</v>
      </c>
      <c r="AE37" s="63" t="s">
        <v>39</v>
      </c>
      <c r="AF37" s="65" t="str">
        <f aca="false">IF(AD37=0,"Review",IF($H$3="US",((H37-I37-(AG37*G37))/(G37*M37)-(L37*Q37))*P37,((H37-I37-(AG37*G37))/(G37*M37)-(L37/8.696*Q37))*P37*37))</f>
        <v>Review</v>
      </c>
      <c r="AG37" s="66" t="n">
        <f aca="false">IF(OR(N37="SLT",N37="LLT",N37="LLT-OO",N37="HLT"),0.022223,0.066667)</f>
        <v>0.066667</v>
      </c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</row>
    <row r="38" customFormat="false" ht="18.1" hidden="false" customHeight="true" outlineLevel="0" collapsed="false">
      <c r="A38" s="23"/>
      <c r="B38" s="23"/>
      <c r="C38" s="24"/>
      <c r="D38" s="25"/>
      <c r="E38" s="24"/>
      <c r="F38" s="25"/>
      <c r="G38" s="26" t="str">
        <f aca="false">IF(OR(C38="",D38="",E38="",F38=""),"",(E38+F38)-(C38+D38))</f>
        <v/>
      </c>
      <c r="H38" s="27"/>
      <c r="I38" s="28"/>
      <c r="J38" s="29" t="n">
        <f aca="false">IF(N38="SST",0.314473,IF(N38="SLT",0.031243,IF(N38="LST",0.124228,IF(N38="LLT",0.010189,IF(N38="LST-OO",0.074671,IF(N38="LLT-OO",0.011965,IF(N38="LMT-OO",0.013497,IF(N38="HST",7.2954,IF(N38="HLT",0.60795)))))))))</f>
        <v>0</v>
      </c>
      <c r="K38" s="29" t="n">
        <f aca="false">IF(N38="SST",0.260619,IF(N38="SLT",0.02188,IF(N38="LST",0.040676,IF(N38="LLT",0.003372,IF(N38="LST-OO",0.037557,IF(N38="LLT-OO",0.002079,IF(N38="LMT-OO",0.012499,IF(N38="HST",0.004293,IF(N38="HLT",0.0003578)))))))))</f>
        <v>0</v>
      </c>
      <c r="L38" s="30" t="n">
        <f aca="false">IF(N38="SST",0.087,IF(N38="SLT",0.087,IF(N38="LST",0.12,IF(N38="LLT",0.12,IF(N38="LST-OO",0.12,IF(N38="LLT-OO",0.12,IF(N38="LMT-OO",0.12,IF(N38="HST",0.07,IF(N38="HLT",0.07)))))))))</f>
        <v>0</v>
      </c>
      <c r="M38" s="31" t="str">
        <f aca="false">IF(OR(H38="",I38=""),"",IF(N38="HST",J38+K38*((I38+H38)/2),IF(N38="HLT",J38+K38*((I38+H38)/2),J38+K38*LN((I38+H38)/2))))</f>
        <v/>
      </c>
      <c r="N38" s="28"/>
      <c r="O38" s="28"/>
      <c r="P38" s="26" t="str">
        <f aca="false">IF(O38="","",IF($H$3="US",IF(LEFT(N38,1)="S",IF(O38&lt;=4000,1,IF(O38&gt;4000,0.79+(6*O38/100000))),IF(LEFT(N38,1)="L",IF(O38&lt;=200,1,IF(O38&gt;200,1.005+(4.5526*O38/100000))),IF(LEFT(N38,1)="H",1))),IF($H$3="SI",IF(LEFT(N38,1)="S",IF(O38&lt;=1219.51,1,IF(O38&gt;1219.51,0.79+(6*(O38*3.28)/100000))),IF(LEFT(N38,1)="L",IF(O38&lt;=60.98,1,IF(O38&gt;60.98,1.005+(4.5526*(O38*3.28)/100000))),IF(LEFT(N38,1)="H",1))))))</f>
        <v/>
      </c>
      <c r="Q38" s="32"/>
      <c r="R38" s="33" t="str">
        <f aca="false">IF(OR(A38="",N38=""),"",IF(AF38&lt;0,0,IF(AD38=0,"Review",IF($H$3="US",ROUND(((H38-I38-(AG38*G38))/(G38*M38)-(L38*Q38))*P38,1),ROUND(((H38-I38-(AG38*G38))/(G38*M38)-(L38/8.696*Q38))*P38*37,1)))))</f>
        <v/>
      </c>
      <c r="S38" s="34" t="str">
        <f aca="false">IF(OR(R38="Review",R38=""),"",IF(R38=0,"",(SQRT(SUMSQ((5),(100*1.4/(H38-I38)),(100*IF($H$3="US",0.1,0.1*37)/R38)))/100)*R38))</f>
        <v/>
      </c>
      <c r="T38" s="62" t="str">
        <f aca="false">IF(OR(R38="Review",R38=""),"",IF(R38=0,"",S38/R38))</f>
        <v/>
      </c>
      <c r="U38" s="63"/>
      <c r="V38" s="63"/>
      <c r="W38" s="63"/>
      <c r="X38" s="63"/>
      <c r="Y38" s="63"/>
      <c r="Z38" s="63"/>
      <c r="AA38" s="63"/>
      <c r="AB38" s="63"/>
      <c r="AC38" s="2"/>
      <c r="AD38" s="64" t="n">
        <f aca="false">AND(NOT(ISBLANK(C38)),NOT(ISBLANK(E38)),NOT(ISBLANK(H38)),NOT(ISBLANK(I38)),NOT(ISBLANK(O38)),NOT(ISBLANK(Q38)),Q38&gt;=0,O38&gt;=0,H38&gt;=0,I38&gt;=0,G38&gt;0)</f>
        <v>0</v>
      </c>
      <c r="AE38" s="63" t="s">
        <v>39</v>
      </c>
      <c r="AF38" s="65" t="str">
        <f aca="false">IF(AD38=0,"Review",IF($H$3="US",((H38-I38-(AG38*G38))/(G38*M38)-(L38*Q38))*P38,((H38-I38-(AG38*G38))/(G38*M38)-(L38/8.696*Q38))*P38*37))</f>
        <v>Review</v>
      </c>
      <c r="AG38" s="66" t="n">
        <f aca="false">IF(OR(N38="SLT",N38="LLT",N38="LLT-OO",N38="HLT"),0.022223,0.066667)</f>
        <v>0.066667</v>
      </c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</row>
    <row r="39" customFormat="false" ht="18.1" hidden="false" customHeight="true" outlineLevel="0" collapsed="false">
      <c r="A39" s="23"/>
      <c r="B39" s="23"/>
      <c r="C39" s="24"/>
      <c r="D39" s="25"/>
      <c r="E39" s="24"/>
      <c r="F39" s="25"/>
      <c r="G39" s="26" t="str">
        <f aca="false">IF(OR(C39="",D39="",E39="",F39=""),"",(E39+F39)-(C39+D39))</f>
        <v/>
      </c>
      <c r="H39" s="27"/>
      <c r="I39" s="28"/>
      <c r="J39" s="29" t="n">
        <f aca="false">IF(N39="SST",0.314473,IF(N39="SLT",0.031243,IF(N39="LST",0.124228,IF(N39="LLT",0.010189,IF(N39="LST-OO",0.074671,IF(N39="LLT-OO",0.011965,IF(N39="LMT-OO",0.013497,IF(N39="HST",7.2954,IF(N39="HLT",0.60795)))))))))</f>
        <v>0</v>
      </c>
      <c r="K39" s="29" t="n">
        <f aca="false">IF(N39="SST",0.260619,IF(N39="SLT",0.02188,IF(N39="LST",0.040676,IF(N39="LLT",0.003372,IF(N39="LST-OO",0.037557,IF(N39="LLT-OO",0.002079,IF(N39="LMT-OO",0.012499,IF(N39="HST",0.004293,IF(N39="HLT",0.0003578)))))))))</f>
        <v>0</v>
      </c>
      <c r="L39" s="30" t="n">
        <f aca="false">IF(N39="SST",0.087,IF(N39="SLT",0.087,IF(N39="LST",0.12,IF(N39="LLT",0.12,IF(N39="LST-OO",0.12,IF(N39="LLT-OO",0.12,IF(N39="LMT-OO",0.12,IF(N39="HST",0.07,IF(N39="HLT",0.07)))))))))</f>
        <v>0</v>
      </c>
      <c r="M39" s="31" t="str">
        <f aca="false">IF(OR(H39="",I39=""),"",IF(N39="HST",J39+K39*((I39+H39)/2),IF(N39="HLT",J39+K39*((I39+H39)/2),J39+K39*LN((I39+H39)/2))))</f>
        <v/>
      </c>
      <c r="N39" s="28"/>
      <c r="O39" s="28"/>
      <c r="P39" s="26" t="str">
        <f aca="false">IF(O39="","",IF($H$3="US",IF(LEFT(N39,1)="S",IF(O39&lt;=4000,1,IF(O39&gt;4000,0.79+(6*O39/100000))),IF(LEFT(N39,1)="L",IF(O39&lt;=200,1,IF(O39&gt;200,1.005+(4.5526*O39/100000))),IF(LEFT(N39,1)="H",1))),IF($H$3="SI",IF(LEFT(N39,1)="S",IF(O39&lt;=1219.51,1,IF(O39&gt;1219.51,0.79+(6*(O39*3.28)/100000))),IF(LEFT(N39,1)="L",IF(O39&lt;=60.98,1,IF(O39&gt;60.98,1.005+(4.5526*(O39*3.28)/100000))),IF(LEFT(N39,1)="H",1))))))</f>
        <v/>
      </c>
      <c r="Q39" s="32"/>
      <c r="R39" s="33" t="str">
        <f aca="false">IF(OR(A39="",N39=""),"",IF(AF39&lt;0,0,IF(AD39=0,"Review",IF($H$3="US",ROUND(((H39-I39-(AG39*G39))/(G39*M39)-(L39*Q39))*P39,1),ROUND(((H39-I39-(AG39*G39))/(G39*M39)-(L39/8.696*Q39))*P39*37,1)))))</f>
        <v/>
      </c>
      <c r="S39" s="34" t="str">
        <f aca="false">IF(OR(R39="Review",R39=""),"",IF(R39=0,"",(SQRT(SUMSQ((5),(100*1.4/(H39-I39)),(100*IF($H$3="US",0.1,0.1*37)/R39)))/100)*R39))</f>
        <v/>
      </c>
      <c r="T39" s="62" t="str">
        <f aca="false">IF(OR(R39="Review",R39=""),"",IF(R39=0,"",S39/R39))</f>
        <v/>
      </c>
      <c r="U39" s="63"/>
      <c r="V39" s="63"/>
      <c r="W39" s="63"/>
      <c r="X39" s="63"/>
      <c r="Y39" s="63"/>
      <c r="Z39" s="63"/>
      <c r="AA39" s="63"/>
      <c r="AB39" s="63"/>
      <c r="AC39" s="2"/>
      <c r="AD39" s="64" t="n">
        <f aca="false">AND(NOT(ISBLANK(C39)),NOT(ISBLANK(E39)),NOT(ISBLANK(H39)),NOT(ISBLANK(I39)),NOT(ISBLANK(O39)),NOT(ISBLANK(Q39)),Q39&gt;=0,O39&gt;=0,H39&gt;=0,I39&gt;=0,G39&gt;0)</f>
        <v>0</v>
      </c>
      <c r="AE39" s="63" t="s">
        <v>39</v>
      </c>
      <c r="AF39" s="65" t="str">
        <f aca="false">IF(AD39=0,"Review",IF($H$3="US",((H39-I39-(AG39*G39))/(G39*M39)-(L39*Q39))*P39,((H39-I39-(AG39*G39))/(G39*M39)-(L39/8.696*Q39))*P39*37))</f>
        <v>Review</v>
      </c>
      <c r="AG39" s="66" t="n">
        <f aca="false">IF(OR(N39="SLT",N39="LLT",N39="LLT-OO",N39="HLT"),0.022223,0.066667)</f>
        <v>0.066667</v>
      </c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</row>
    <row r="40" customFormat="false" ht="18.1" hidden="false" customHeight="true" outlineLevel="0" collapsed="false">
      <c r="A40" s="23"/>
      <c r="B40" s="23"/>
      <c r="C40" s="24"/>
      <c r="D40" s="25"/>
      <c r="E40" s="24"/>
      <c r="F40" s="25"/>
      <c r="G40" s="26" t="str">
        <f aca="false">IF(OR(C40="",D40="",E40="",F40=""),"",(E40+F40)-(C40+D40))</f>
        <v/>
      </c>
      <c r="H40" s="27"/>
      <c r="I40" s="28"/>
      <c r="J40" s="29" t="n">
        <f aca="false">IF(N40="SST",0.314473,IF(N40="SLT",0.031243,IF(N40="LST",0.124228,IF(N40="LLT",0.010189,IF(N40="LST-OO",0.074671,IF(N40="LLT-OO",0.011965,IF(N40="LMT-OO",0.013497,IF(N40="HST",7.2954,IF(N40="HLT",0.60795)))))))))</f>
        <v>0</v>
      </c>
      <c r="K40" s="29" t="n">
        <f aca="false">IF(N40="SST",0.260619,IF(N40="SLT",0.02188,IF(N40="LST",0.040676,IF(N40="LLT",0.003372,IF(N40="LST-OO",0.037557,IF(N40="LLT-OO",0.002079,IF(N40="LMT-OO",0.012499,IF(N40="HST",0.004293,IF(N40="HLT",0.0003578)))))))))</f>
        <v>0</v>
      </c>
      <c r="L40" s="30" t="n">
        <f aca="false">IF(N40="SST",0.087,IF(N40="SLT",0.087,IF(N40="LST",0.12,IF(N40="LLT",0.12,IF(N40="LST-OO",0.12,IF(N40="LLT-OO",0.12,IF(N40="LMT-OO",0.12,IF(N40="HST",0.07,IF(N40="HLT",0.07)))))))))</f>
        <v>0</v>
      </c>
      <c r="M40" s="31" t="str">
        <f aca="false">IF(OR(H40="",I40=""),"",IF(N40="HST",J40+K40*((I40+H40)/2),IF(N40="HLT",J40+K40*((I40+H40)/2),J40+K40*LN((I40+H40)/2))))</f>
        <v/>
      </c>
      <c r="N40" s="28"/>
      <c r="O40" s="28"/>
      <c r="P40" s="26" t="str">
        <f aca="false">IF(O40="","",IF($H$3="US",IF(LEFT(N40,1)="S",IF(O40&lt;=4000,1,IF(O40&gt;4000,0.79+(6*O40/100000))),IF(LEFT(N40,1)="L",IF(O40&lt;=200,1,IF(O40&gt;200,1.005+(4.5526*O40/100000))),IF(LEFT(N40,1)="H",1))),IF($H$3="SI",IF(LEFT(N40,1)="S",IF(O40&lt;=1219.51,1,IF(O40&gt;1219.51,0.79+(6*(O40*3.28)/100000))),IF(LEFT(N40,1)="L",IF(O40&lt;=60.98,1,IF(O40&gt;60.98,1.005+(4.5526*(O40*3.28)/100000))),IF(LEFT(N40,1)="H",1))))))</f>
        <v/>
      </c>
      <c r="Q40" s="32"/>
      <c r="R40" s="33" t="str">
        <f aca="false">IF(OR(A40="",N40=""),"",IF(AF40&lt;0,0,IF(AD40=0,"Review",IF($H$3="US",ROUND(((H40-I40-(AG40*G40))/(G40*M40)-(L40*Q40))*P40,1),ROUND(((H40-I40-(AG40*G40))/(G40*M40)-(L40/8.696*Q40))*P40*37,1)))))</f>
        <v/>
      </c>
      <c r="S40" s="34" t="str">
        <f aca="false">IF(OR(R40="Review",R40=""),"",IF(R40=0,"",(SQRT(SUMSQ((5),(100*1.4/(H40-I40)),(100*IF($H$3="US",0.1,0.1*37)/R40)))/100)*R40))</f>
        <v/>
      </c>
      <c r="T40" s="62" t="str">
        <f aca="false">IF(OR(R40="Review",R40=""),"",IF(R40=0,"",S40/R40))</f>
        <v/>
      </c>
      <c r="U40" s="63"/>
      <c r="V40" s="63"/>
      <c r="W40" s="63"/>
      <c r="X40" s="63"/>
      <c r="Y40" s="63"/>
      <c r="Z40" s="63"/>
      <c r="AA40" s="63"/>
      <c r="AB40" s="63"/>
      <c r="AC40" s="2"/>
      <c r="AD40" s="64" t="n">
        <f aca="false">AND(NOT(ISBLANK(C40)),NOT(ISBLANK(E40)),NOT(ISBLANK(H40)),NOT(ISBLANK(I40)),NOT(ISBLANK(O40)),NOT(ISBLANK(Q40)),Q40&gt;=0,O40&gt;=0,H40&gt;=0,I40&gt;=0,G40&gt;0)</f>
        <v>0</v>
      </c>
      <c r="AE40" s="63" t="s">
        <v>39</v>
      </c>
      <c r="AF40" s="65" t="str">
        <f aca="false">IF(AD40=0,"Review",IF($H$3="US",((H40-I40-(AG40*G40))/(G40*M40)-(L40*Q40))*P40,((H40-I40-(AG40*G40))/(G40*M40)-(L40/8.696*Q40))*P40*37))</f>
        <v>Review</v>
      </c>
      <c r="AG40" s="66" t="n">
        <f aca="false">IF(OR(N40="SLT",N40="LLT",N40="LLT-OO",N40="HLT"),0.022223,0.066667)</f>
        <v>0.066667</v>
      </c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</row>
    <row r="41" customFormat="false" ht="18.1" hidden="false" customHeight="true" outlineLevel="0" collapsed="false">
      <c r="A41" s="23"/>
      <c r="B41" s="23"/>
      <c r="C41" s="24"/>
      <c r="D41" s="25"/>
      <c r="E41" s="24"/>
      <c r="F41" s="25"/>
      <c r="G41" s="26" t="str">
        <f aca="false">IF(OR(C41="",D41="",E41="",F41=""),"",(E41+F41)-(C41+D41))</f>
        <v/>
      </c>
      <c r="H41" s="27"/>
      <c r="I41" s="28"/>
      <c r="J41" s="29" t="n">
        <f aca="false">IF(N41="SST",0.314473,IF(N41="SLT",0.031243,IF(N41="LST",0.124228,IF(N41="LLT",0.010189,IF(N41="LST-OO",0.074671,IF(N41="LLT-OO",0.011965,IF(N41="LMT-OO",0.013497,IF(N41="HST",7.2954,IF(N41="HLT",0.60795)))))))))</f>
        <v>0</v>
      </c>
      <c r="K41" s="29" t="n">
        <f aca="false">IF(N41="SST",0.260619,IF(N41="SLT",0.02188,IF(N41="LST",0.040676,IF(N41="LLT",0.003372,IF(N41="LST-OO",0.037557,IF(N41="LLT-OO",0.002079,IF(N41="LMT-OO",0.012499,IF(N41="HST",0.004293,IF(N41="HLT",0.0003578)))))))))</f>
        <v>0</v>
      </c>
      <c r="L41" s="30" t="n">
        <f aca="false">IF(N41="SST",0.087,IF(N41="SLT",0.087,IF(N41="LST",0.12,IF(N41="LLT",0.12,IF(N41="LST-OO",0.12,IF(N41="LLT-OO",0.12,IF(N41="LMT-OO",0.12,IF(N41="HST",0.07,IF(N41="HLT",0.07)))))))))</f>
        <v>0</v>
      </c>
      <c r="M41" s="31" t="str">
        <f aca="false">IF(OR(H41="",I41=""),"",IF(N41="HST",J41+K41*((I41+H41)/2),IF(N41="HLT",J41+K41*((I41+H41)/2),J41+K41*LN((I41+H41)/2))))</f>
        <v/>
      </c>
      <c r="N41" s="28"/>
      <c r="O41" s="28"/>
      <c r="P41" s="26" t="str">
        <f aca="false">IF(O41="","",IF($H$3="US",IF(LEFT(N41,1)="S",IF(O41&lt;=4000,1,IF(O41&gt;4000,0.79+(6*O41/100000))),IF(LEFT(N41,1)="L",IF(O41&lt;=200,1,IF(O41&gt;200,1.005+(4.5526*O41/100000))),IF(LEFT(N41,1)="H",1))),IF($H$3="SI",IF(LEFT(N41,1)="S",IF(O41&lt;=1219.51,1,IF(O41&gt;1219.51,0.79+(6*(O41*3.28)/100000))),IF(LEFT(N41,1)="L",IF(O41&lt;=60.98,1,IF(O41&gt;60.98,1.005+(4.5526*(O41*3.28)/100000))),IF(LEFT(N41,1)="H",1))))))</f>
        <v/>
      </c>
      <c r="Q41" s="32"/>
      <c r="R41" s="33" t="str">
        <f aca="false">IF(OR(A41="",N41=""),"",IF(AF41&lt;0,0,IF(AD41=0,"Review",IF($H$3="US",ROUND(((H41-I41-(AG41*G41))/(G41*M41)-(L41*Q41))*P41,1),ROUND(((H41-I41-(AG41*G41))/(G41*M41)-(L41/8.696*Q41))*P41*37,1)))))</f>
        <v/>
      </c>
      <c r="S41" s="34" t="str">
        <f aca="false">IF(OR(R41="Review",R41=""),"",IF(R41=0,"",(SQRT(SUMSQ((5),(100*1.4/(H41-I41)),(100*IF($H$3="US",0.1,0.1*37)/R41)))/100)*R41))</f>
        <v/>
      </c>
      <c r="T41" s="62" t="str">
        <f aca="false">IF(OR(R41="Review",R41=""),"",IF(R41=0,"",S41/R41))</f>
        <v/>
      </c>
      <c r="U41" s="63"/>
      <c r="V41" s="63"/>
      <c r="W41" s="63"/>
      <c r="X41" s="63"/>
      <c r="Y41" s="63"/>
      <c r="Z41" s="63"/>
      <c r="AA41" s="63"/>
      <c r="AB41" s="63"/>
      <c r="AC41" s="2"/>
      <c r="AD41" s="64" t="n">
        <f aca="false">AND(NOT(ISBLANK(C41)),NOT(ISBLANK(E41)),NOT(ISBLANK(H41)),NOT(ISBLANK(I41)),NOT(ISBLANK(O41)),NOT(ISBLANK(Q41)),Q41&gt;=0,O41&gt;=0,H41&gt;=0,I41&gt;=0,G41&gt;0)</f>
        <v>0</v>
      </c>
      <c r="AE41" s="63" t="s">
        <v>39</v>
      </c>
      <c r="AF41" s="65" t="str">
        <f aca="false">IF(AD41=0,"Review",IF($H$3="US",((H41-I41-(AG41*G41))/(G41*M41)-(L41*Q41))*P41,((H41-I41-(AG41*G41))/(G41*M41)-(L41/8.696*Q41))*P41*37))</f>
        <v>Review</v>
      </c>
      <c r="AG41" s="66" t="n">
        <f aca="false">IF(OR(N41="SLT",N41="LLT",N41="LLT-OO",N41="HLT"),0.022223,0.066667)</f>
        <v>0.066667</v>
      </c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</row>
    <row r="42" customFormat="false" ht="18.1" hidden="false" customHeight="true" outlineLevel="0" collapsed="false">
      <c r="A42" s="23"/>
      <c r="B42" s="23"/>
      <c r="C42" s="24"/>
      <c r="D42" s="25"/>
      <c r="E42" s="24"/>
      <c r="F42" s="25"/>
      <c r="G42" s="26" t="str">
        <f aca="false">IF(OR(C42="",D42="",E42="",F42=""),"",(E42+F42)-(C42+D42))</f>
        <v/>
      </c>
      <c r="H42" s="27"/>
      <c r="I42" s="28"/>
      <c r="J42" s="29" t="n">
        <f aca="false">IF(N42="SST",0.314473,IF(N42="SLT",0.031243,IF(N42="LST",0.124228,IF(N42="LLT",0.010189,IF(N42="LST-OO",0.074671,IF(N42="LLT-OO",0.011965,IF(N42="LMT-OO",0.013497,IF(N42="HST",7.2954,IF(N42="HLT",0.60795)))))))))</f>
        <v>0</v>
      </c>
      <c r="K42" s="29" t="n">
        <f aca="false">IF(N42="SST",0.260619,IF(N42="SLT",0.02188,IF(N42="LST",0.040676,IF(N42="LLT",0.003372,IF(N42="LST-OO",0.037557,IF(N42="LLT-OO",0.002079,IF(N42="LMT-OO",0.012499,IF(N42="HST",0.004293,IF(N42="HLT",0.0003578)))))))))</f>
        <v>0</v>
      </c>
      <c r="L42" s="30" t="n">
        <f aca="false">IF(N42="SST",0.087,IF(N42="SLT",0.087,IF(N42="LST",0.12,IF(N42="LLT",0.12,IF(N42="LST-OO",0.12,IF(N42="LLT-OO",0.12,IF(N42="LMT-OO",0.12,IF(N42="HST",0.07,IF(N42="HLT",0.07)))))))))</f>
        <v>0</v>
      </c>
      <c r="M42" s="31" t="str">
        <f aca="false">IF(OR(H42="",I42=""),"",IF(N42="HST",J42+K42*((I42+H42)/2),IF(N42="HLT",J42+K42*((I42+H42)/2),J42+K42*LN((I42+H42)/2))))</f>
        <v/>
      </c>
      <c r="N42" s="28"/>
      <c r="O42" s="28"/>
      <c r="P42" s="26" t="str">
        <f aca="false">IF(O42="","",IF($H$3="US",IF(LEFT(N42,1)="S",IF(O42&lt;=4000,1,IF(O42&gt;4000,0.79+(6*O42/100000))),IF(LEFT(N42,1)="L",IF(O42&lt;=200,1,IF(O42&gt;200,1.005+(4.5526*O42/100000))),IF(LEFT(N42,1)="H",1))),IF($H$3="SI",IF(LEFT(N42,1)="S",IF(O42&lt;=1219.51,1,IF(O42&gt;1219.51,0.79+(6*(O42*3.28)/100000))),IF(LEFT(N42,1)="L",IF(O42&lt;=60.98,1,IF(O42&gt;60.98,1.005+(4.5526*(O42*3.28)/100000))),IF(LEFT(N42,1)="H",1))))))</f>
        <v/>
      </c>
      <c r="Q42" s="32"/>
      <c r="R42" s="33" t="str">
        <f aca="false">IF(OR(A42="",N42=""),"",IF(AF42&lt;0,0,IF(AD42=0,"Review",IF($H$3="US",ROUND(((H42-I42-(AG42*G42))/(G42*M42)-(L42*Q42))*P42,1),ROUND(((H42-I42-(AG42*G42))/(G42*M42)-(L42/8.696*Q42))*P42*37,1)))))</f>
        <v/>
      </c>
      <c r="S42" s="34" t="str">
        <f aca="false">IF(OR(R42="Review",R42=""),"",IF(R42=0,"",(SQRT(SUMSQ((5),(100*1.4/(H42-I42)),(100*IF($H$3="US",0.1,0.1*37)/R42)))/100)*R42))</f>
        <v/>
      </c>
      <c r="T42" s="62" t="str">
        <f aca="false">IF(OR(R42="Review",R42=""),"",IF(R42=0,"",S42/R42))</f>
        <v/>
      </c>
      <c r="U42" s="63"/>
      <c r="V42" s="63"/>
      <c r="W42" s="63"/>
      <c r="X42" s="63"/>
      <c r="Y42" s="63"/>
      <c r="Z42" s="63"/>
      <c r="AA42" s="63"/>
      <c r="AB42" s="63"/>
      <c r="AC42" s="2"/>
      <c r="AD42" s="64" t="n">
        <f aca="false">AND(NOT(ISBLANK(C42)),NOT(ISBLANK(E42)),NOT(ISBLANK(H42)),NOT(ISBLANK(I42)),NOT(ISBLANK(O42)),NOT(ISBLANK(Q42)),Q42&gt;=0,O42&gt;=0,H42&gt;=0,I42&gt;=0,G42&gt;0)</f>
        <v>0</v>
      </c>
      <c r="AE42" s="63" t="s">
        <v>39</v>
      </c>
      <c r="AF42" s="65" t="str">
        <f aca="false">IF(AD42=0,"Review",IF($H$3="US",((H42-I42-(AG42*G42))/(G42*M42)-(L42*Q42))*P42,((H42-I42-(AG42*G42))/(G42*M42)-(L42/8.696*Q42))*P42*37))</f>
        <v>Review</v>
      </c>
      <c r="AG42" s="66" t="n">
        <f aca="false">IF(OR(N42="SLT",N42="LLT",N42="LLT-OO",N42="HLT"),0.022223,0.066667)</f>
        <v>0.066667</v>
      </c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</row>
    <row r="43" customFormat="false" ht="18.1" hidden="false" customHeight="true" outlineLevel="0" collapsed="false">
      <c r="A43" s="23"/>
      <c r="B43" s="23"/>
      <c r="C43" s="24"/>
      <c r="D43" s="25"/>
      <c r="E43" s="24"/>
      <c r="F43" s="25"/>
      <c r="G43" s="26" t="str">
        <f aca="false">IF(OR(C43="",D43="",E43="",F43=""),"",(E43+F43)-(C43+D43))</f>
        <v/>
      </c>
      <c r="H43" s="27"/>
      <c r="I43" s="28"/>
      <c r="J43" s="29" t="n">
        <f aca="false">IF(N43="SST",0.314473,IF(N43="SLT",0.031243,IF(N43="LST",0.124228,IF(N43="LLT",0.010189,IF(N43="LST-OO",0.074671,IF(N43="LLT-OO",0.011965,IF(N43="LMT-OO",0.013497,IF(N43="HST",7.2954,IF(N43="HLT",0.60795)))))))))</f>
        <v>0</v>
      </c>
      <c r="K43" s="29" t="n">
        <f aca="false">IF(N43="SST",0.260619,IF(N43="SLT",0.02188,IF(N43="LST",0.040676,IF(N43="LLT",0.003372,IF(N43="LST-OO",0.037557,IF(N43="LLT-OO",0.002079,IF(N43="LMT-OO",0.012499,IF(N43="HST",0.004293,IF(N43="HLT",0.0003578)))))))))</f>
        <v>0</v>
      </c>
      <c r="L43" s="30" t="n">
        <f aca="false">IF(N43="SST",0.087,IF(N43="SLT",0.087,IF(N43="LST",0.12,IF(N43="LLT",0.12,IF(N43="LST-OO",0.12,IF(N43="LLT-OO",0.12,IF(N43="LMT-OO",0.12,IF(N43="HST",0.07,IF(N43="HLT",0.07)))))))))</f>
        <v>0</v>
      </c>
      <c r="M43" s="31" t="str">
        <f aca="false">IF(OR(H43="",I43=""),"",IF(N43="HST",J43+K43*((I43+H43)/2),IF(N43="HLT",J43+K43*((I43+H43)/2),J43+K43*LN((I43+H43)/2))))</f>
        <v/>
      </c>
      <c r="N43" s="28"/>
      <c r="O43" s="28"/>
      <c r="P43" s="26" t="str">
        <f aca="false">IF(O43="","",IF($H$3="US",IF(LEFT(N43,1)="S",IF(O43&lt;=4000,1,IF(O43&gt;4000,0.79+(6*O43/100000))),IF(LEFT(N43,1)="L",IF(O43&lt;=200,1,IF(O43&gt;200,1.005+(4.5526*O43/100000))),IF(LEFT(N43,1)="H",1))),IF($H$3="SI",IF(LEFT(N43,1)="S",IF(O43&lt;=1219.51,1,IF(O43&gt;1219.51,0.79+(6*(O43*3.28)/100000))),IF(LEFT(N43,1)="L",IF(O43&lt;=60.98,1,IF(O43&gt;60.98,1.005+(4.5526*(O43*3.28)/100000))),IF(LEFT(N43,1)="H",1))))))</f>
        <v/>
      </c>
      <c r="Q43" s="32"/>
      <c r="R43" s="33" t="str">
        <f aca="false">IF(OR(A43="",N43=""),"",IF(AF43&lt;0,0,IF(AD43=0,"Review",IF($H$3="US",ROUND(((H43-I43-(AG43*G43))/(G43*M43)-(L43*Q43))*P43,1),ROUND(((H43-I43-(AG43*G43))/(G43*M43)-(L43/8.696*Q43))*P43*37,1)))))</f>
        <v/>
      </c>
      <c r="S43" s="34" t="str">
        <f aca="false">IF(OR(R43="Review",R43=""),"",IF(R43=0,"",(SQRT(SUMSQ((5),(100*1.4/(H43-I43)),(100*IF($H$3="US",0.1,0.1*37)/R43)))/100)*R43))</f>
        <v/>
      </c>
      <c r="T43" s="62" t="str">
        <f aca="false">IF(OR(R43="Review",R43=""),"",IF(R43=0,"",S43/R43))</f>
        <v/>
      </c>
      <c r="U43" s="63"/>
      <c r="V43" s="63"/>
      <c r="W43" s="63"/>
      <c r="X43" s="63"/>
      <c r="Y43" s="63"/>
      <c r="Z43" s="63"/>
      <c r="AA43" s="63"/>
      <c r="AB43" s="63"/>
      <c r="AC43" s="2"/>
      <c r="AD43" s="64" t="n">
        <f aca="false">AND(NOT(ISBLANK(C43)),NOT(ISBLANK(E43)),NOT(ISBLANK(H43)),NOT(ISBLANK(I43)),NOT(ISBLANK(O43)),NOT(ISBLANK(Q43)),Q43&gt;=0,O43&gt;=0,H43&gt;=0,I43&gt;=0,G43&gt;0)</f>
        <v>0</v>
      </c>
      <c r="AE43" s="63" t="s">
        <v>39</v>
      </c>
      <c r="AF43" s="65" t="str">
        <f aca="false">IF(AD43=0,"Review",IF($H$3="US",((H43-I43-(AG43*G43))/(G43*M43)-(L43*Q43))*P43,((H43-I43-(AG43*G43))/(G43*M43)-(L43/8.696*Q43))*P43*37))</f>
        <v>Review</v>
      </c>
      <c r="AG43" s="66" t="n">
        <f aca="false">IF(OR(N43="SLT",N43="LLT",N43="LLT-OO",N43="HLT"),0.022223,0.066667)</f>
        <v>0.066667</v>
      </c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</row>
    <row r="44" customFormat="false" ht="18.1" hidden="false" customHeight="true" outlineLevel="0" collapsed="false">
      <c r="A44" s="23"/>
      <c r="B44" s="23"/>
      <c r="C44" s="24"/>
      <c r="D44" s="25"/>
      <c r="E44" s="24"/>
      <c r="F44" s="25"/>
      <c r="G44" s="26" t="str">
        <f aca="false">IF(OR(C44="",D44="",E44="",F44=""),"",(E44+F44)-(C44+D44))</f>
        <v/>
      </c>
      <c r="H44" s="27"/>
      <c r="I44" s="28"/>
      <c r="J44" s="29" t="n">
        <f aca="false">IF(N44="SST",0.314473,IF(N44="SLT",0.031243,IF(N44="LST",0.124228,IF(N44="LLT",0.010189,IF(N44="LST-OO",0.074671,IF(N44="LLT-OO",0.011965,IF(N44="LMT-OO",0.013497,IF(N44="HST",7.2954,IF(N44="HLT",0.60795)))))))))</f>
        <v>0</v>
      </c>
      <c r="K44" s="29" t="n">
        <f aca="false">IF(N44="SST",0.260619,IF(N44="SLT",0.02188,IF(N44="LST",0.040676,IF(N44="LLT",0.003372,IF(N44="LST-OO",0.037557,IF(N44="LLT-OO",0.002079,IF(N44="LMT-OO",0.012499,IF(N44="HST",0.004293,IF(N44="HLT",0.0003578)))))))))</f>
        <v>0</v>
      </c>
      <c r="L44" s="30" t="n">
        <f aca="false">IF(N44="SST",0.087,IF(N44="SLT",0.087,IF(N44="LST",0.12,IF(N44="LLT",0.12,IF(N44="LST-OO",0.12,IF(N44="LLT-OO",0.12,IF(N44="LMT-OO",0.12,IF(N44="HST",0.07,IF(N44="HLT",0.07)))))))))</f>
        <v>0</v>
      </c>
      <c r="M44" s="31" t="str">
        <f aca="false">IF(OR(H44="",I44=""),"",IF(N44="HST",J44+K44*((I44+H44)/2),IF(N44="HLT",J44+K44*((I44+H44)/2),J44+K44*LN((I44+H44)/2))))</f>
        <v/>
      </c>
      <c r="N44" s="28"/>
      <c r="O44" s="28"/>
      <c r="P44" s="26" t="str">
        <f aca="false">IF(O44="","",IF($H$3="US",IF(LEFT(N44,1)="S",IF(O44&lt;=4000,1,IF(O44&gt;4000,0.79+(6*O44/100000))),IF(LEFT(N44,1)="L",IF(O44&lt;=200,1,IF(O44&gt;200,1.005+(4.5526*O44/100000))),IF(LEFT(N44,1)="H",1))),IF($H$3="SI",IF(LEFT(N44,1)="S",IF(O44&lt;=1219.51,1,IF(O44&gt;1219.51,0.79+(6*(O44*3.28)/100000))),IF(LEFT(N44,1)="L",IF(O44&lt;=60.98,1,IF(O44&gt;60.98,1.005+(4.5526*(O44*3.28)/100000))),IF(LEFT(N44,1)="H",1))))))</f>
        <v/>
      </c>
      <c r="Q44" s="32"/>
      <c r="R44" s="33" t="str">
        <f aca="false">IF(OR(A44="",N44=""),"",IF(AF44&lt;0,0,IF(AD44=0,"Review",IF($H$3="US",ROUND(((H44-I44-(AG44*G44))/(G44*M44)-(L44*Q44))*P44,1),ROUND(((H44-I44-(AG44*G44))/(G44*M44)-(L44/8.696*Q44))*P44*37,1)))))</f>
        <v/>
      </c>
      <c r="S44" s="34" t="str">
        <f aca="false">IF(OR(R44="Review",R44=""),"",IF(R44=0,"",(SQRT(SUMSQ((5),(100*1.4/(H44-I44)),(100*IF($H$3="US",0.1,0.1*37)/R44)))/100)*R44))</f>
        <v/>
      </c>
      <c r="T44" s="62" t="str">
        <f aca="false">IF(OR(R44="Review",R44=""),"",IF(R44=0,"",S44/R44))</f>
        <v/>
      </c>
      <c r="U44" s="63"/>
      <c r="V44" s="63"/>
      <c r="W44" s="63"/>
      <c r="X44" s="63"/>
      <c r="Y44" s="63"/>
      <c r="Z44" s="63"/>
      <c r="AA44" s="63"/>
      <c r="AB44" s="63"/>
      <c r="AC44" s="2"/>
      <c r="AD44" s="64" t="n">
        <f aca="false">AND(NOT(ISBLANK(C44)),NOT(ISBLANK(E44)),NOT(ISBLANK(H44)),NOT(ISBLANK(I44)),NOT(ISBLANK(O44)),NOT(ISBLANK(Q44)),Q44&gt;=0,O44&gt;=0,H44&gt;=0,I44&gt;=0,G44&gt;0)</f>
        <v>0</v>
      </c>
      <c r="AE44" s="63" t="s">
        <v>39</v>
      </c>
      <c r="AF44" s="65" t="str">
        <f aca="false">IF(AD44=0,"Review",IF($H$3="US",((H44-I44-(AG44*G44))/(G44*M44)-(L44*Q44))*P44,((H44-I44-(AG44*G44))/(G44*M44)-(L44/8.696*Q44))*P44*37))</f>
        <v>Review</v>
      </c>
      <c r="AG44" s="66" t="n">
        <f aca="false">IF(OR(N44="SLT",N44="LLT",N44="LLT-OO",N44="HLT"),0.022223,0.066667)</f>
        <v>0.066667</v>
      </c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</row>
    <row r="45" customFormat="false" ht="18.1" hidden="false" customHeight="true" outlineLevel="0" collapsed="false">
      <c r="A45" s="23"/>
      <c r="B45" s="23"/>
      <c r="C45" s="24"/>
      <c r="D45" s="25"/>
      <c r="E45" s="24"/>
      <c r="F45" s="25"/>
      <c r="G45" s="26" t="str">
        <f aca="false">IF(OR(C45="",D45="",E45="",F45=""),"",(E45+F45)-(C45+D45))</f>
        <v/>
      </c>
      <c r="H45" s="27"/>
      <c r="I45" s="28"/>
      <c r="J45" s="29" t="n">
        <f aca="false">IF(N45="SST",0.314473,IF(N45="SLT",0.031243,IF(N45="LST",0.124228,IF(N45="LLT",0.010189,IF(N45="LST-OO",0.074671,IF(N45="LLT-OO",0.011965,IF(N45="LMT-OO",0.013497,IF(N45="HST",7.2954,IF(N45="HLT",0.60795)))))))))</f>
        <v>0</v>
      </c>
      <c r="K45" s="29" t="n">
        <f aca="false">IF(N45="SST",0.260619,IF(N45="SLT",0.02188,IF(N45="LST",0.040676,IF(N45="LLT",0.003372,IF(N45="LST-OO",0.037557,IF(N45="LLT-OO",0.002079,IF(N45="LMT-OO",0.012499,IF(N45="HST",0.004293,IF(N45="HLT",0.0003578)))))))))</f>
        <v>0</v>
      </c>
      <c r="L45" s="30" t="n">
        <f aca="false">IF(N45="SST",0.087,IF(N45="SLT",0.087,IF(N45="LST",0.12,IF(N45="LLT",0.12,IF(N45="LST-OO",0.12,IF(N45="LLT-OO",0.12,IF(N45="LMT-OO",0.12,IF(N45="HST",0.07,IF(N45="HLT",0.07)))))))))</f>
        <v>0</v>
      </c>
      <c r="M45" s="31" t="str">
        <f aca="false">IF(OR(H45="",I45=""),"",IF(N45="HST",J45+K45*((I45+H45)/2),IF(N45="HLT",J45+K45*((I45+H45)/2),J45+K45*LN((I45+H45)/2))))</f>
        <v/>
      </c>
      <c r="N45" s="28"/>
      <c r="O45" s="28"/>
      <c r="P45" s="26" t="str">
        <f aca="false">IF(O45="","",IF($H$3="US",IF(LEFT(N45,1)="S",IF(O45&lt;=4000,1,IF(O45&gt;4000,0.79+(6*O45/100000))),IF(LEFT(N45,1)="L",IF(O45&lt;=200,1,IF(O45&gt;200,1.005+(4.5526*O45/100000))),IF(LEFT(N45,1)="H",1))),IF($H$3="SI",IF(LEFT(N45,1)="S",IF(O45&lt;=1219.51,1,IF(O45&gt;1219.51,0.79+(6*(O45*3.28)/100000))),IF(LEFT(N45,1)="L",IF(O45&lt;=60.98,1,IF(O45&gt;60.98,1.005+(4.5526*(O45*3.28)/100000))),IF(LEFT(N45,1)="H",1))))))</f>
        <v/>
      </c>
      <c r="Q45" s="32"/>
      <c r="R45" s="33" t="str">
        <f aca="false">IF(OR(A45="",N45=""),"",IF(AF45&lt;0,0,IF(AD45=0,"Review",IF($H$3="US",ROUND(((H45-I45-(AG45*G45))/(G45*M45)-(L45*Q45))*P45,1),ROUND(((H45-I45-(AG45*G45))/(G45*M45)-(L45/8.696*Q45))*P45*37,1)))))</f>
        <v/>
      </c>
      <c r="S45" s="34" t="str">
        <f aca="false">IF(OR(R45="Review",R45=""),"",IF(R45=0,"",(SQRT(SUMSQ((5),(100*1.4/(H45-I45)),(100*IF($H$3="US",0.1,0.1*37)/R45)))/100)*R45))</f>
        <v/>
      </c>
      <c r="T45" s="62" t="str">
        <f aca="false">IF(OR(R45="Review",R45=""),"",IF(R45=0,"",S45/R45))</f>
        <v/>
      </c>
      <c r="U45" s="63"/>
      <c r="V45" s="63"/>
      <c r="W45" s="63"/>
      <c r="X45" s="63"/>
      <c r="Y45" s="63"/>
      <c r="Z45" s="63"/>
      <c r="AA45" s="63"/>
      <c r="AB45" s="63"/>
      <c r="AC45" s="2"/>
      <c r="AD45" s="64" t="n">
        <f aca="false">AND(NOT(ISBLANK(C45)),NOT(ISBLANK(E45)),NOT(ISBLANK(H45)),NOT(ISBLANK(I45)),NOT(ISBLANK(O45)),NOT(ISBLANK(Q45)),Q45&gt;=0,O45&gt;=0,H45&gt;=0,I45&gt;=0,G45&gt;0)</f>
        <v>0</v>
      </c>
      <c r="AE45" s="63" t="s">
        <v>39</v>
      </c>
      <c r="AF45" s="65" t="str">
        <f aca="false">IF(AD45=0,"Review",IF($H$3="US",((H45-I45-(AG45*G45))/(G45*M45)-(L45*Q45))*P45,((H45-I45-(AG45*G45))/(G45*M45)-(L45/8.696*Q45))*P45*37))</f>
        <v>Review</v>
      </c>
      <c r="AG45" s="66" t="n">
        <f aca="false">IF(OR(N45="SLT",N45="LLT",N45="LLT-OO",N45="HLT"),0.022223,0.066667)</f>
        <v>0.066667</v>
      </c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</row>
    <row r="46" customFormat="false" ht="18.1" hidden="false" customHeight="true" outlineLevel="0" collapsed="false">
      <c r="A46" s="23"/>
      <c r="B46" s="23"/>
      <c r="C46" s="24"/>
      <c r="D46" s="25"/>
      <c r="E46" s="24"/>
      <c r="F46" s="25"/>
      <c r="G46" s="26" t="str">
        <f aca="false">IF(OR(C46="",D46="",E46="",F46=""),"",(E46+F46)-(C46+D46))</f>
        <v/>
      </c>
      <c r="H46" s="27"/>
      <c r="I46" s="28"/>
      <c r="J46" s="29" t="n">
        <f aca="false">IF(N46="SST",0.314473,IF(N46="SLT",0.031243,IF(N46="LST",0.124228,IF(N46="LLT",0.010189,IF(N46="LST-OO",0.074671,IF(N46="LLT-OO",0.011965,IF(N46="LMT-OO",0.013497,IF(N46="HST",7.2954,IF(N46="HLT",0.60795)))))))))</f>
        <v>0</v>
      </c>
      <c r="K46" s="29" t="n">
        <f aca="false">IF(N46="SST",0.260619,IF(N46="SLT",0.02188,IF(N46="LST",0.040676,IF(N46="LLT",0.003372,IF(N46="LST-OO",0.037557,IF(N46="LLT-OO",0.002079,IF(N46="LMT-OO",0.012499,IF(N46="HST",0.004293,IF(N46="HLT",0.0003578)))))))))</f>
        <v>0</v>
      </c>
      <c r="L46" s="30" t="n">
        <f aca="false">IF(N46="SST",0.087,IF(N46="SLT",0.087,IF(N46="LST",0.12,IF(N46="LLT",0.12,IF(N46="LST-OO",0.12,IF(N46="LLT-OO",0.12,IF(N46="LMT-OO",0.12,IF(N46="HST",0.07,IF(N46="HLT",0.07)))))))))</f>
        <v>0</v>
      </c>
      <c r="M46" s="31" t="str">
        <f aca="false">IF(OR(H46="",I46=""),"",IF(N46="HST",J46+K46*((I46+H46)/2),IF(N46="HLT",J46+K46*((I46+H46)/2),J46+K46*LN((I46+H46)/2))))</f>
        <v/>
      </c>
      <c r="N46" s="28"/>
      <c r="O46" s="28"/>
      <c r="P46" s="26" t="str">
        <f aca="false">IF(O46="","",IF($H$3="US",IF(LEFT(N46,1)="S",IF(O46&lt;=4000,1,IF(O46&gt;4000,0.79+(6*O46/100000))),IF(LEFT(N46,1)="L",IF(O46&lt;=200,1,IF(O46&gt;200,1.005+(4.5526*O46/100000))),IF(LEFT(N46,1)="H",1))),IF($H$3="SI",IF(LEFT(N46,1)="S",IF(O46&lt;=1219.51,1,IF(O46&gt;1219.51,0.79+(6*(O46*3.28)/100000))),IF(LEFT(N46,1)="L",IF(O46&lt;=60.98,1,IF(O46&gt;60.98,1.005+(4.5526*(O46*3.28)/100000))),IF(LEFT(N46,1)="H",1))))))</f>
        <v/>
      </c>
      <c r="Q46" s="32"/>
      <c r="R46" s="33" t="str">
        <f aca="false">IF(OR(A46="",N46=""),"",IF(AF46&lt;0,0,IF(AD46=0,"Review",IF($H$3="US",ROUND(((H46-I46-(AG46*G46))/(G46*M46)-(L46*Q46))*P46,1),ROUND(((H46-I46-(AG46*G46))/(G46*M46)-(L46/8.696*Q46))*P46*37,1)))))</f>
        <v/>
      </c>
      <c r="S46" s="34" t="str">
        <f aca="false">IF(OR(R46="Review",R46=""),"",IF(R46=0,"",(SQRT(SUMSQ((5),(100*1.4/(H46-I46)),(100*IF($H$3="US",0.1,0.1*37)/R46)))/100)*R46))</f>
        <v/>
      </c>
      <c r="T46" s="62" t="str">
        <f aca="false">IF(OR(R46="Review",R46=""),"",IF(R46=0,"",S46/R46))</f>
        <v/>
      </c>
      <c r="U46" s="63"/>
      <c r="V46" s="63"/>
      <c r="W46" s="63"/>
      <c r="X46" s="63"/>
      <c r="Y46" s="63"/>
      <c r="Z46" s="63"/>
      <c r="AA46" s="63"/>
      <c r="AB46" s="63"/>
      <c r="AC46" s="2"/>
      <c r="AD46" s="64" t="n">
        <f aca="false">AND(NOT(ISBLANK(C46)),NOT(ISBLANK(E46)),NOT(ISBLANK(H46)),NOT(ISBLANK(I46)),NOT(ISBLANK(O46)),NOT(ISBLANK(Q46)),Q46&gt;=0,O46&gt;=0,H46&gt;=0,I46&gt;=0,G46&gt;0)</f>
        <v>0</v>
      </c>
      <c r="AE46" s="63" t="s">
        <v>39</v>
      </c>
      <c r="AF46" s="65" t="str">
        <f aca="false">IF(AD46=0,"Review",IF($H$3="US",((H46-I46-(AG46*G46))/(G46*M46)-(L46*Q46))*P46,((H46-I46-(AG46*G46))/(G46*M46)-(L46/8.696*Q46))*P46*37))</f>
        <v>Review</v>
      </c>
      <c r="AG46" s="66" t="n">
        <f aca="false">IF(OR(N46="SLT",N46="LLT",N46="LLT-OO",N46="HLT"),0.022223,0.066667)</f>
        <v>0.066667</v>
      </c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</row>
    <row r="47" customFormat="false" ht="18.1" hidden="false" customHeight="true" outlineLevel="0" collapsed="false">
      <c r="A47" s="23"/>
      <c r="B47" s="23"/>
      <c r="C47" s="24"/>
      <c r="D47" s="25"/>
      <c r="E47" s="24"/>
      <c r="F47" s="25"/>
      <c r="G47" s="26" t="str">
        <f aca="false">IF(OR(C47="",D47="",E47="",F47=""),"",(E47+F47)-(C47+D47))</f>
        <v/>
      </c>
      <c r="H47" s="27"/>
      <c r="I47" s="28"/>
      <c r="J47" s="29" t="n">
        <f aca="false">IF(N47="SST",0.314473,IF(N47="SLT",0.031243,IF(N47="LST",0.124228,IF(N47="LLT",0.010189,IF(N47="LST-OO",0.074671,IF(N47="LLT-OO",0.011965,IF(N47="LMT-OO",0.013497,IF(N47="HST",7.2954,IF(N47="HLT",0.60795)))))))))</f>
        <v>0</v>
      </c>
      <c r="K47" s="29" t="n">
        <f aca="false">IF(N47="SST",0.260619,IF(N47="SLT",0.02188,IF(N47="LST",0.040676,IF(N47="LLT",0.003372,IF(N47="LST-OO",0.037557,IF(N47="LLT-OO",0.002079,IF(N47="LMT-OO",0.012499,IF(N47="HST",0.004293,IF(N47="HLT",0.0003578)))))))))</f>
        <v>0</v>
      </c>
      <c r="L47" s="30" t="n">
        <f aca="false">IF(N47="SST",0.087,IF(N47="SLT",0.087,IF(N47="LST",0.12,IF(N47="LLT",0.12,IF(N47="LST-OO",0.12,IF(N47="LLT-OO",0.12,IF(N47="LMT-OO",0.12,IF(N47="HST",0.07,IF(N47="HLT",0.07)))))))))</f>
        <v>0</v>
      </c>
      <c r="M47" s="31" t="str">
        <f aca="false">IF(OR(H47="",I47=""),"",IF(N47="HST",J47+K47*((I47+H47)/2),IF(N47="HLT",J47+K47*((I47+H47)/2),J47+K47*LN((I47+H47)/2))))</f>
        <v/>
      </c>
      <c r="N47" s="28"/>
      <c r="O47" s="28"/>
      <c r="P47" s="26" t="str">
        <f aca="false">IF(O47="","",IF($H$3="US",IF(LEFT(N47,1)="S",IF(O47&lt;=4000,1,IF(O47&gt;4000,0.79+(6*O47/100000))),IF(LEFT(N47,1)="L",IF(O47&lt;=200,1,IF(O47&gt;200,1.005+(4.5526*O47/100000))),IF(LEFT(N47,1)="H",1))),IF($H$3="SI",IF(LEFT(N47,1)="S",IF(O47&lt;=1219.51,1,IF(O47&gt;1219.51,0.79+(6*(O47*3.28)/100000))),IF(LEFT(N47,1)="L",IF(O47&lt;=60.98,1,IF(O47&gt;60.98,1.005+(4.5526*(O47*3.28)/100000))),IF(LEFT(N47,1)="H",1))))))</f>
        <v/>
      </c>
      <c r="Q47" s="32"/>
      <c r="R47" s="33" t="str">
        <f aca="false">IF(OR(A47="",N47=""),"",IF(AF47&lt;0,0,IF(AD47=0,"Review",IF($H$3="US",ROUND(((H47-I47-(AG47*G47))/(G47*M47)-(L47*Q47))*P47,1),ROUND(((H47-I47-(AG47*G47))/(G47*M47)-(L47/8.696*Q47))*P47*37,1)))))</f>
        <v/>
      </c>
      <c r="S47" s="34" t="str">
        <f aca="false">IF(OR(R47="Review",R47=""),"",IF(R47=0,"",(SQRT(SUMSQ((5),(100*1.4/(H47-I47)),(100*IF($H$3="US",0.1,0.1*37)/R47)))/100)*R47))</f>
        <v/>
      </c>
      <c r="T47" s="62" t="str">
        <f aca="false">IF(OR(R47="Review",R47=""),"",IF(R47=0,"",S47/R47))</f>
        <v/>
      </c>
      <c r="U47" s="63"/>
      <c r="V47" s="63"/>
      <c r="W47" s="63"/>
      <c r="X47" s="63"/>
      <c r="Y47" s="63"/>
      <c r="Z47" s="63"/>
      <c r="AA47" s="63"/>
      <c r="AB47" s="63"/>
      <c r="AC47" s="2"/>
      <c r="AD47" s="64" t="n">
        <f aca="false">AND(NOT(ISBLANK(C47)),NOT(ISBLANK(E47)),NOT(ISBLANK(H47)),NOT(ISBLANK(I47)),NOT(ISBLANK(O47)),NOT(ISBLANK(Q47)),Q47&gt;=0,O47&gt;=0,H47&gt;=0,I47&gt;=0,G47&gt;0)</f>
        <v>0</v>
      </c>
      <c r="AE47" s="63" t="s">
        <v>39</v>
      </c>
      <c r="AF47" s="65" t="str">
        <f aca="false">IF(AD47=0,"Review",IF($H$3="US",((H47-I47-(AG47*G47))/(G47*M47)-(L47*Q47))*P47,((H47-I47-(AG47*G47))/(G47*M47)-(L47/8.696*Q47))*P47*37))</f>
        <v>Review</v>
      </c>
      <c r="AG47" s="66" t="n">
        <f aca="false">IF(OR(N47="SLT",N47="LLT",N47="LLT-OO",N47="HLT"),0.022223,0.066667)</f>
        <v>0.066667</v>
      </c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</row>
    <row r="48" customFormat="false" ht="18.1" hidden="false" customHeight="true" outlineLevel="0" collapsed="false">
      <c r="A48" s="23"/>
      <c r="B48" s="23"/>
      <c r="C48" s="24"/>
      <c r="D48" s="25"/>
      <c r="E48" s="24"/>
      <c r="F48" s="25"/>
      <c r="G48" s="26" t="str">
        <f aca="false">IF(OR(C48="",D48="",E48="",F48=""),"",(E48+F48)-(C48+D48))</f>
        <v/>
      </c>
      <c r="H48" s="27"/>
      <c r="I48" s="28"/>
      <c r="J48" s="29" t="n">
        <f aca="false">IF(N48="SST",0.314473,IF(N48="SLT",0.031243,IF(N48="LST",0.124228,IF(N48="LLT",0.010189,IF(N48="LST-OO",0.074671,IF(N48="LLT-OO",0.011965,IF(N48="LMT-OO",0.013497,IF(N48="HST",7.2954,IF(N48="HLT",0.60795)))))))))</f>
        <v>0</v>
      </c>
      <c r="K48" s="29" t="n">
        <f aca="false">IF(N48="SST",0.260619,IF(N48="SLT",0.02188,IF(N48="LST",0.040676,IF(N48="LLT",0.003372,IF(N48="LST-OO",0.037557,IF(N48="LLT-OO",0.002079,IF(N48="LMT-OO",0.012499,IF(N48="HST",0.004293,IF(N48="HLT",0.0003578)))))))))</f>
        <v>0</v>
      </c>
      <c r="L48" s="30" t="n">
        <f aca="false">IF(N48="SST",0.087,IF(N48="SLT",0.087,IF(N48="LST",0.12,IF(N48="LLT",0.12,IF(N48="LST-OO",0.12,IF(N48="LLT-OO",0.12,IF(N48="LMT-OO",0.12,IF(N48="HST",0.07,IF(N48="HLT",0.07)))))))))</f>
        <v>0</v>
      </c>
      <c r="M48" s="31" t="str">
        <f aca="false">IF(OR(H48="",I48=""),"",IF(N48="HST",J48+K48*((I48+H48)/2),IF(N48="HLT",J48+K48*((I48+H48)/2),J48+K48*LN((I48+H48)/2))))</f>
        <v/>
      </c>
      <c r="N48" s="28"/>
      <c r="O48" s="28"/>
      <c r="P48" s="26" t="str">
        <f aca="false">IF(O48="","",IF($H$3="US",IF(LEFT(N48,1)="S",IF(O48&lt;=4000,1,IF(O48&gt;4000,0.79+(6*O48/100000))),IF(LEFT(N48,1)="L",IF(O48&lt;=200,1,IF(O48&gt;200,1.005+(4.5526*O48/100000))),IF(LEFT(N48,1)="H",1))),IF($H$3="SI",IF(LEFT(N48,1)="S",IF(O48&lt;=1219.51,1,IF(O48&gt;1219.51,0.79+(6*(O48*3.28)/100000))),IF(LEFT(N48,1)="L",IF(O48&lt;=60.98,1,IF(O48&gt;60.98,1.005+(4.5526*(O48*3.28)/100000))),IF(LEFT(N48,1)="H",1))))))</f>
        <v/>
      </c>
      <c r="Q48" s="32"/>
      <c r="R48" s="33" t="str">
        <f aca="false">IF(OR(A48="",N48=""),"",IF(AF48&lt;0,0,IF(AD48=0,"Review",IF($H$3="US",ROUND(((H48-I48-(AG48*G48))/(G48*M48)-(L48*Q48))*P48,1),ROUND(((H48-I48-(AG48*G48))/(G48*M48)-(L48/8.696*Q48))*P48*37,1)))))</f>
        <v/>
      </c>
      <c r="S48" s="34" t="str">
        <f aca="false">IF(OR(R48="Review",R48=""),"",IF(R48=0,"",(SQRT(SUMSQ((5),(100*1.4/(H48-I48)),(100*IF($H$3="US",0.1,0.1*37)/R48)))/100)*R48))</f>
        <v/>
      </c>
      <c r="T48" s="62" t="str">
        <f aca="false">IF(OR(R48="Review",R48=""),"",IF(R48=0,"",S48/R48))</f>
        <v/>
      </c>
      <c r="U48" s="63"/>
      <c r="V48" s="63"/>
      <c r="W48" s="63"/>
      <c r="X48" s="63"/>
      <c r="Y48" s="63"/>
      <c r="Z48" s="63"/>
      <c r="AA48" s="63"/>
      <c r="AB48" s="63"/>
      <c r="AC48" s="2"/>
      <c r="AD48" s="64" t="n">
        <f aca="false">AND(NOT(ISBLANK(C48)),NOT(ISBLANK(E48)),NOT(ISBLANK(H48)),NOT(ISBLANK(I48)),NOT(ISBLANK(O48)),NOT(ISBLANK(Q48)),Q48&gt;=0,O48&gt;=0,H48&gt;=0,I48&gt;=0,G48&gt;0)</f>
        <v>0</v>
      </c>
      <c r="AE48" s="63" t="s">
        <v>39</v>
      </c>
      <c r="AF48" s="65" t="str">
        <f aca="false">IF(AD48=0,"Review",IF($H$3="US",((H48-I48-(AG48*G48))/(G48*M48)-(L48*Q48))*P48,((H48-I48-(AG48*G48))/(G48*M48)-(L48/8.696*Q48))*P48*37))</f>
        <v>Review</v>
      </c>
      <c r="AG48" s="66" t="n">
        <f aca="false">IF(OR(N48="SLT",N48="LLT",N48="LLT-OO",N48="HLT"),0.022223,0.066667)</f>
        <v>0.066667</v>
      </c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</row>
    <row r="49" customFormat="false" ht="18.1" hidden="false" customHeight="true" outlineLevel="0" collapsed="false">
      <c r="A49" s="23"/>
      <c r="B49" s="23"/>
      <c r="C49" s="24"/>
      <c r="D49" s="25"/>
      <c r="E49" s="24"/>
      <c r="F49" s="25"/>
      <c r="G49" s="26" t="str">
        <f aca="false">IF(OR(C49="",D49="",E49="",F49=""),"",(E49+F49)-(C49+D49))</f>
        <v/>
      </c>
      <c r="H49" s="27"/>
      <c r="I49" s="28"/>
      <c r="J49" s="29" t="n">
        <f aca="false">IF(N49="SST",0.314473,IF(N49="SLT",0.031243,IF(N49="LST",0.124228,IF(N49="LLT",0.010189,IF(N49="LST-OO",0.074671,IF(N49="LLT-OO",0.011965,IF(N49="LMT-OO",0.013497,IF(N49="HST",7.2954,IF(N49="HLT",0.60795)))))))))</f>
        <v>0</v>
      </c>
      <c r="K49" s="29" t="n">
        <f aca="false">IF(N49="SST",0.260619,IF(N49="SLT",0.02188,IF(N49="LST",0.040676,IF(N49="LLT",0.003372,IF(N49="LST-OO",0.037557,IF(N49="LLT-OO",0.002079,IF(N49="LMT-OO",0.012499,IF(N49="HST",0.004293,IF(N49="HLT",0.0003578)))))))))</f>
        <v>0</v>
      </c>
      <c r="L49" s="30" t="n">
        <f aca="false">IF(N49="SST",0.087,IF(N49="SLT",0.087,IF(N49="LST",0.12,IF(N49="LLT",0.12,IF(N49="LST-OO",0.12,IF(N49="LLT-OO",0.12,IF(N49="LMT-OO",0.12,IF(N49="HST",0.07,IF(N49="HLT",0.07)))))))))</f>
        <v>0</v>
      </c>
      <c r="M49" s="31" t="str">
        <f aca="false">IF(OR(H49="",I49=""),"",IF(N49="HST",J49+K49*((I49+H49)/2),IF(N49="HLT",J49+K49*((I49+H49)/2),J49+K49*LN((I49+H49)/2))))</f>
        <v/>
      </c>
      <c r="N49" s="28"/>
      <c r="O49" s="28"/>
      <c r="P49" s="26" t="str">
        <f aca="false">IF(O49="","",IF($H$3="US",IF(LEFT(N49,1)="S",IF(O49&lt;=4000,1,IF(O49&gt;4000,0.79+(6*O49/100000))),IF(LEFT(N49,1)="L",IF(O49&lt;=200,1,IF(O49&gt;200,1.005+(4.5526*O49/100000))),IF(LEFT(N49,1)="H",1))),IF($H$3="SI",IF(LEFT(N49,1)="S",IF(O49&lt;=1219.51,1,IF(O49&gt;1219.51,0.79+(6*(O49*3.28)/100000))),IF(LEFT(N49,1)="L",IF(O49&lt;=60.98,1,IF(O49&gt;60.98,1.005+(4.5526*(O49*3.28)/100000))),IF(LEFT(N49,1)="H",1))))))</f>
        <v/>
      </c>
      <c r="Q49" s="32"/>
      <c r="R49" s="33" t="str">
        <f aca="false">IF(OR(A49="",N49=""),"",IF(AF49&lt;0,0,IF(AD49=0,"Review",IF($H$3="US",ROUND(((H49-I49-(AG49*G49))/(G49*M49)-(L49*Q49))*P49,1),ROUND(((H49-I49-(AG49*G49))/(G49*M49)-(L49/8.696*Q49))*P49*37,1)))))</f>
        <v/>
      </c>
      <c r="S49" s="34" t="str">
        <f aca="false">IF(OR(R49="Review",R49=""),"",IF(R49=0,"",(SQRT(SUMSQ((5),(100*1.4/(H49-I49)),(100*IF($H$3="US",0.1,0.1*37)/R49)))/100)*R49))</f>
        <v/>
      </c>
      <c r="T49" s="62" t="str">
        <f aca="false">IF(OR(R49="Review",R49=""),"",IF(R49=0,"",S49/R49))</f>
        <v/>
      </c>
      <c r="U49" s="63"/>
      <c r="V49" s="63"/>
      <c r="W49" s="63"/>
      <c r="X49" s="63"/>
      <c r="Y49" s="63"/>
      <c r="Z49" s="63"/>
      <c r="AA49" s="63"/>
      <c r="AB49" s="63"/>
      <c r="AC49" s="2"/>
      <c r="AD49" s="64" t="n">
        <f aca="false">AND(NOT(ISBLANK(C49)),NOT(ISBLANK(E49)),NOT(ISBLANK(H49)),NOT(ISBLANK(I49)),NOT(ISBLANK(O49)),NOT(ISBLANK(Q49)),Q49&gt;=0,O49&gt;=0,H49&gt;=0,I49&gt;=0,G49&gt;0)</f>
        <v>0</v>
      </c>
      <c r="AE49" s="63" t="s">
        <v>39</v>
      </c>
      <c r="AF49" s="65" t="str">
        <f aca="false">IF(AD49=0,"Review",IF($H$3="US",((H49-I49-(AG49*G49))/(G49*M49)-(L49*Q49))*P49,((H49-I49-(AG49*G49))/(G49*M49)-(L49/8.696*Q49))*P49*37))</f>
        <v>Review</v>
      </c>
      <c r="AG49" s="66" t="n">
        <f aca="false">IF(OR(N49="SLT",N49="LLT",N49="LLT-OO",N49="HLT"),0.022223,0.066667)</f>
        <v>0.066667</v>
      </c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</row>
    <row r="50" customFormat="false" ht="18.1" hidden="false" customHeight="true" outlineLevel="0" collapsed="false">
      <c r="A50" s="23"/>
      <c r="B50" s="23"/>
      <c r="C50" s="24"/>
      <c r="D50" s="25"/>
      <c r="E50" s="24"/>
      <c r="F50" s="25"/>
      <c r="G50" s="26" t="str">
        <f aca="false">IF(OR(C50="",D50="",E50="",F50=""),"",(E50+F50)-(C50+D50))</f>
        <v/>
      </c>
      <c r="H50" s="27"/>
      <c r="I50" s="28"/>
      <c r="J50" s="29" t="n">
        <f aca="false">IF(N50="SST",0.314473,IF(N50="SLT",0.031243,IF(N50="LST",0.124228,IF(N50="LLT",0.010189,IF(N50="LST-OO",0.074671,IF(N50="LLT-OO",0.011965,IF(N50="LMT-OO",0.013497,IF(N50="HST",7.2954,IF(N50="HLT",0.60795)))))))))</f>
        <v>0</v>
      </c>
      <c r="K50" s="29" t="n">
        <f aca="false">IF(N50="SST",0.260619,IF(N50="SLT",0.02188,IF(N50="LST",0.040676,IF(N50="LLT",0.003372,IF(N50="LST-OO",0.037557,IF(N50="LLT-OO",0.002079,IF(N50="LMT-OO",0.012499,IF(N50="HST",0.004293,IF(N50="HLT",0.0003578)))))))))</f>
        <v>0</v>
      </c>
      <c r="L50" s="30" t="n">
        <f aca="false">IF(N50="SST",0.087,IF(N50="SLT",0.087,IF(N50="LST",0.12,IF(N50="LLT",0.12,IF(N50="LST-OO",0.12,IF(N50="LLT-OO",0.12,IF(N50="LMT-OO",0.12,IF(N50="HST",0.07,IF(N50="HLT",0.07)))))))))</f>
        <v>0</v>
      </c>
      <c r="M50" s="31" t="str">
        <f aca="false">IF(OR(H50="",I50=""),"",IF(N50="HST",J50+K50*((I50+H50)/2),IF(N50="HLT",J50+K50*((I50+H50)/2),J50+K50*LN((I50+H50)/2))))</f>
        <v/>
      </c>
      <c r="N50" s="28"/>
      <c r="O50" s="28"/>
      <c r="P50" s="26" t="str">
        <f aca="false">IF(O50="","",IF($H$3="US",IF(LEFT(N50,1)="S",IF(O50&lt;=4000,1,IF(O50&gt;4000,0.79+(6*O50/100000))),IF(LEFT(N50,1)="L",IF(O50&lt;=200,1,IF(O50&gt;200,1.005+(4.5526*O50/100000))),IF(LEFT(N50,1)="H",1))),IF($H$3="SI",IF(LEFT(N50,1)="S",IF(O50&lt;=1219.51,1,IF(O50&gt;1219.51,0.79+(6*(O50*3.28)/100000))),IF(LEFT(N50,1)="L",IF(O50&lt;=60.98,1,IF(O50&gt;60.98,1.005+(4.5526*(O50*3.28)/100000))),IF(LEFT(N50,1)="H",1))))))</f>
        <v/>
      </c>
      <c r="Q50" s="32"/>
      <c r="R50" s="33" t="str">
        <f aca="false">IF(OR(A50="",N50=""),"",IF(AF50&lt;0,0,IF(AD50=0,"Review",IF($H$3="US",ROUND(((H50-I50-(AG50*G50))/(G50*M50)-(L50*Q50))*P50,1),ROUND(((H50-I50-(AG50*G50))/(G50*M50)-(L50/8.696*Q50))*P50*37,1)))))</f>
        <v/>
      </c>
      <c r="S50" s="34" t="str">
        <f aca="false">IF(OR(R50="Review",R50=""),"",IF(R50=0,"",(SQRT(SUMSQ((5),(100*1.4/(H50-I50)),(100*IF($H$3="US",0.1,0.1*37)/R50)))/100)*R50))</f>
        <v/>
      </c>
      <c r="T50" s="62" t="str">
        <f aca="false">IF(OR(R50="Review",R50=""),"",IF(R50=0,"",S50/R50))</f>
        <v/>
      </c>
      <c r="U50" s="63"/>
      <c r="V50" s="63"/>
      <c r="W50" s="63"/>
      <c r="X50" s="63"/>
      <c r="Y50" s="63"/>
      <c r="Z50" s="63"/>
      <c r="AA50" s="63"/>
      <c r="AB50" s="63"/>
      <c r="AC50" s="2"/>
      <c r="AD50" s="64" t="n">
        <f aca="false">AND(NOT(ISBLANK(C50)),NOT(ISBLANK(E50)),NOT(ISBLANK(H50)),NOT(ISBLANK(I50)),NOT(ISBLANK(O50)),NOT(ISBLANK(Q50)),Q50&gt;=0,O50&gt;=0,H50&gt;=0,I50&gt;=0,G50&gt;0)</f>
        <v>0</v>
      </c>
      <c r="AE50" s="63" t="s">
        <v>39</v>
      </c>
      <c r="AF50" s="65" t="str">
        <f aca="false">IF(AD50=0,"Review",IF($H$3="US",((H50-I50-(AG50*G50))/(G50*M50)-(L50*Q50))*P50,((H50-I50-(AG50*G50))/(G50*M50)-(L50/8.696*Q50))*P50*37))</f>
        <v>Review</v>
      </c>
      <c r="AG50" s="66" t="n">
        <f aca="false">IF(OR(N50="SLT",N50="LLT",N50="LLT-OO",N50="HLT"),0.022223,0.066667)</f>
        <v>0.066667</v>
      </c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</row>
    <row r="51" customFormat="false" ht="18.1" hidden="false" customHeight="true" outlineLevel="0" collapsed="false">
      <c r="A51" s="23"/>
      <c r="B51" s="23"/>
      <c r="C51" s="24"/>
      <c r="D51" s="25"/>
      <c r="E51" s="24"/>
      <c r="F51" s="25"/>
      <c r="G51" s="26" t="str">
        <f aca="false">IF(OR(C51="",D51="",E51="",F51=""),"",(E51+F51)-(C51+D51))</f>
        <v/>
      </c>
      <c r="H51" s="27"/>
      <c r="I51" s="28"/>
      <c r="J51" s="29" t="n">
        <f aca="false">IF(N51="SST",0.314473,IF(N51="SLT",0.031243,IF(N51="LST",0.124228,IF(N51="LLT",0.010189,IF(N51="LST-OO",0.074671,IF(N51="LLT-OO",0.011965,IF(N51="LMT-OO",0.013497,IF(N51="HST",7.2954,IF(N51="HLT",0.60795)))))))))</f>
        <v>0</v>
      </c>
      <c r="K51" s="29" t="n">
        <f aca="false">IF(N51="SST",0.260619,IF(N51="SLT",0.02188,IF(N51="LST",0.040676,IF(N51="LLT",0.003372,IF(N51="LST-OO",0.037557,IF(N51="LLT-OO",0.002079,IF(N51="LMT-OO",0.012499,IF(N51="HST",0.004293,IF(N51="HLT",0.0003578)))))))))</f>
        <v>0</v>
      </c>
      <c r="L51" s="30" t="n">
        <f aca="false">IF(N51="SST",0.087,IF(N51="SLT",0.087,IF(N51="LST",0.12,IF(N51="LLT",0.12,IF(N51="LST-OO",0.12,IF(N51="LLT-OO",0.12,IF(N51="LMT-OO",0.12,IF(N51="HST",0.07,IF(N51="HLT",0.07)))))))))</f>
        <v>0</v>
      </c>
      <c r="M51" s="31" t="str">
        <f aca="false">IF(OR(H51="",I51=""),"",IF(N51="HST",J51+K51*((I51+H51)/2),IF(N51="HLT",J51+K51*((I51+H51)/2),J51+K51*LN((I51+H51)/2))))</f>
        <v/>
      </c>
      <c r="N51" s="28"/>
      <c r="O51" s="28"/>
      <c r="P51" s="26" t="str">
        <f aca="false">IF(O51="","",IF($H$3="US",IF(LEFT(N51,1)="S",IF(O51&lt;=4000,1,IF(O51&gt;4000,0.79+(6*O51/100000))),IF(LEFT(N51,1)="L",IF(O51&lt;=200,1,IF(O51&gt;200,1.005+(4.5526*O51/100000))),IF(LEFT(N51,1)="H",1))),IF($H$3="SI",IF(LEFT(N51,1)="S",IF(O51&lt;=1219.51,1,IF(O51&gt;1219.51,0.79+(6*(O51*3.28)/100000))),IF(LEFT(N51,1)="L",IF(O51&lt;=60.98,1,IF(O51&gt;60.98,1.005+(4.5526*(O51*3.28)/100000))),IF(LEFT(N51,1)="H",1))))))</f>
        <v/>
      </c>
      <c r="Q51" s="32"/>
      <c r="R51" s="33" t="str">
        <f aca="false">IF(OR(A51="",N51=""),"",IF(AF51&lt;0,0,IF(AD51=0,"Review",IF($H$3="US",ROUND(((H51-I51-(AG51*G51))/(G51*M51)-(L51*Q51))*P51,1),ROUND(((H51-I51-(AG51*G51))/(G51*M51)-(L51/8.696*Q51))*P51*37,1)))))</f>
        <v/>
      </c>
      <c r="S51" s="34" t="str">
        <f aca="false">IF(OR(R51="Review",R51=""),"",IF(R51=0,"",(SQRT(SUMSQ((5),(100*1.4/(H51-I51)),(100*IF($H$3="US",0.1,0.1*37)/R51)))/100)*R51))</f>
        <v/>
      </c>
      <c r="T51" s="62" t="str">
        <f aca="false">IF(OR(R51="Review",R51=""),"",IF(R51=0,"",S51/R51))</f>
        <v/>
      </c>
      <c r="U51" s="63"/>
      <c r="V51" s="63"/>
      <c r="W51" s="63"/>
      <c r="X51" s="63"/>
      <c r="Y51" s="63"/>
      <c r="Z51" s="63"/>
      <c r="AA51" s="63"/>
      <c r="AB51" s="63"/>
      <c r="AC51" s="2"/>
      <c r="AD51" s="64" t="n">
        <f aca="false">AND(NOT(ISBLANK(C51)),NOT(ISBLANK(E51)),NOT(ISBLANK(H51)),NOT(ISBLANK(I51)),NOT(ISBLANK(O51)),NOT(ISBLANK(Q51)),Q51&gt;=0,O51&gt;=0,H51&gt;=0,I51&gt;=0,G51&gt;0)</f>
        <v>0</v>
      </c>
      <c r="AE51" s="63" t="s">
        <v>39</v>
      </c>
      <c r="AF51" s="65" t="str">
        <f aca="false">IF(AD51=0,"Review",IF($H$3="US",((H51-I51-(AG51*G51))/(G51*M51)-(L51*Q51))*P51,((H51-I51-(AG51*G51))/(G51*M51)-(L51/8.696*Q51))*P51*37))</f>
        <v>Review</v>
      </c>
      <c r="AG51" s="66" t="n">
        <f aca="false">IF(OR(N51="SLT",N51="LLT",N51="LLT-OO",N51="HLT"),0.022223,0.066667)</f>
        <v>0.066667</v>
      </c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</row>
    <row r="52" customFormat="false" ht="18.1" hidden="false" customHeight="true" outlineLevel="0" collapsed="false">
      <c r="A52" s="23"/>
      <c r="B52" s="23"/>
      <c r="C52" s="24"/>
      <c r="D52" s="25"/>
      <c r="E52" s="24"/>
      <c r="F52" s="25"/>
      <c r="G52" s="26" t="str">
        <f aca="false">IF(OR(C52="",D52="",E52="",F52=""),"",(E52+F52)-(C52+D52))</f>
        <v/>
      </c>
      <c r="H52" s="27"/>
      <c r="I52" s="28"/>
      <c r="J52" s="29" t="n">
        <f aca="false">IF(N52="SST",0.314473,IF(N52="SLT",0.031243,IF(N52="LST",0.124228,IF(N52="LLT",0.010189,IF(N52="LST-OO",0.074671,IF(N52="LLT-OO",0.011965,IF(N52="LMT-OO",0.013497,IF(N52="HST",7.2954,IF(N52="HLT",0.60795)))))))))</f>
        <v>0</v>
      </c>
      <c r="K52" s="29" t="n">
        <f aca="false">IF(N52="SST",0.260619,IF(N52="SLT",0.02188,IF(N52="LST",0.040676,IF(N52="LLT",0.003372,IF(N52="LST-OO",0.037557,IF(N52="LLT-OO",0.002079,IF(N52="LMT-OO",0.012499,IF(N52="HST",0.004293,IF(N52="HLT",0.0003578)))))))))</f>
        <v>0</v>
      </c>
      <c r="L52" s="30" t="n">
        <f aca="false">IF(N52="SST",0.087,IF(N52="SLT",0.087,IF(N52="LST",0.12,IF(N52="LLT",0.12,IF(N52="LST-OO",0.12,IF(N52="LLT-OO",0.12,IF(N52="LMT-OO",0.12,IF(N52="HST",0.07,IF(N52="HLT",0.07)))))))))</f>
        <v>0</v>
      </c>
      <c r="M52" s="31" t="str">
        <f aca="false">IF(OR(H52="",I52=""),"",IF(N52="HST",J52+K52*((I52+H52)/2),IF(N52="HLT",J52+K52*((I52+H52)/2),J52+K52*LN((I52+H52)/2))))</f>
        <v/>
      </c>
      <c r="N52" s="28"/>
      <c r="O52" s="28"/>
      <c r="P52" s="26" t="str">
        <f aca="false">IF(O52="","",IF($H$3="US",IF(LEFT(N52,1)="S",IF(O52&lt;=4000,1,IF(O52&gt;4000,0.79+(6*O52/100000))),IF(LEFT(N52,1)="L",IF(O52&lt;=200,1,IF(O52&gt;200,1.005+(4.5526*O52/100000))),IF(LEFT(N52,1)="H",1))),IF($H$3="SI",IF(LEFT(N52,1)="S",IF(O52&lt;=1219.51,1,IF(O52&gt;1219.51,0.79+(6*(O52*3.28)/100000))),IF(LEFT(N52,1)="L",IF(O52&lt;=60.98,1,IF(O52&gt;60.98,1.005+(4.5526*(O52*3.28)/100000))),IF(LEFT(N52,1)="H",1))))))</f>
        <v/>
      </c>
      <c r="Q52" s="32"/>
      <c r="R52" s="33" t="str">
        <f aca="false">IF(OR(A52="",N52=""),"",IF(AF52&lt;0,0,IF(AD52=0,"Review",IF($H$3="US",ROUND(((H52-I52-(AG52*G52))/(G52*M52)-(L52*Q52))*P52,1),ROUND(((H52-I52-(AG52*G52))/(G52*M52)-(L52/8.696*Q52))*P52*37,1)))))</f>
        <v/>
      </c>
      <c r="S52" s="34" t="str">
        <f aca="false">IF(OR(R52="Review",R52=""),"",IF(R52=0,"",(SQRT(SUMSQ((5),(100*1.4/(H52-I52)),(100*IF($H$3="US",0.1,0.1*37)/R52)))/100)*R52))</f>
        <v/>
      </c>
      <c r="T52" s="62" t="str">
        <f aca="false">IF(OR(R52="Review",R52=""),"",IF(R52=0,"",S52/R52))</f>
        <v/>
      </c>
      <c r="U52" s="63"/>
      <c r="V52" s="63"/>
      <c r="W52" s="63"/>
      <c r="X52" s="63"/>
      <c r="Y52" s="63"/>
      <c r="Z52" s="63"/>
      <c r="AA52" s="63"/>
      <c r="AB52" s="63"/>
      <c r="AC52" s="2"/>
      <c r="AD52" s="64" t="n">
        <f aca="false">AND(NOT(ISBLANK(C52)),NOT(ISBLANK(E52)),NOT(ISBLANK(H52)),NOT(ISBLANK(I52)),NOT(ISBLANK(O52)),NOT(ISBLANK(Q52)),Q52&gt;=0,O52&gt;=0,H52&gt;=0,I52&gt;=0,G52&gt;0)</f>
        <v>0</v>
      </c>
      <c r="AE52" s="63" t="s">
        <v>39</v>
      </c>
      <c r="AF52" s="65" t="str">
        <f aca="false">IF(AD52=0,"Review",IF($H$3="US",((H52-I52-(AG52*G52))/(G52*M52)-(L52*Q52))*P52,((H52-I52-(AG52*G52))/(G52*M52)-(L52/8.696*Q52))*P52*37))</f>
        <v>Review</v>
      </c>
      <c r="AG52" s="66" t="n">
        <f aca="false">IF(OR(N52="SLT",N52="LLT",N52="LLT-OO",N52="HLT"),0.022223,0.066667)</f>
        <v>0.066667</v>
      </c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</row>
    <row r="53" customFormat="false" ht="18.1" hidden="false" customHeight="true" outlineLevel="0" collapsed="false">
      <c r="A53" s="23"/>
      <c r="B53" s="23"/>
      <c r="C53" s="24"/>
      <c r="D53" s="25"/>
      <c r="E53" s="24"/>
      <c r="F53" s="25"/>
      <c r="G53" s="26" t="str">
        <f aca="false">IF(OR(C53="",D53="",E53="",F53=""),"",(E53+F53)-(C53+D53))</f>
        <v/>
      </c>
      <c r="H53" s="27"/>
      <c r="I53" s="28"/>
      <c r="J53" s="29" t="n">
        <f aca="false">IF(N53="SST",0.314473,IF(N53="SLT",0.031243,IF(N53="LST",0.124228,IF(N53="LLT",0.010189,IF(N53="LST-OO",0.074671,IF(N53="LLT-OO",0.011965,IF(N53="LMT-OO",0.013497,IF(N53="HST",7.2954,IF(N53="HLT",0.60795)))))))))</f>
        <v>0</v>
      </c>
      <c r="K53" s="29" t="n">
        <f aca="false">IF(N53="SST",0.260619,IF(N53="SLT",0.02188,IF(N53="LST",0.040676,IF(N53="LLT",0.003372,IF(N53="LST-OO",0.037557,IF(N53="LLT-OO",0.002079,IF(N53="LMT-OO",0.012499,IF(N53="HST",0.004293,IF(N53="HLT",0.0003578)))))))))</f>
        <v>0</v>
      </c>
      <c r="L53" s="30" t="n">
        <f aca="false">IF(N53="SST",0.087,IF(N53="SLT",0.087,IF(N53="LST",0.12,IF(N53="LLT",0.12,IF(N53="LST-OO",0.12,IF(N53="LLT-OO",0.12,IF(N53="LMT-OO",0.12,IF(N53="HST",0.07,IF(N53="HLT",0.07)))))))))</f>
        <v>0</v>
      </c>
      <c r="M53" s="31" t="str">
        <f aca="false">IF(OR(H53="",I53=""),"",IF(N53="HST",J53+K53*((I53+H53)/2),IF(N53="HLT",J53+K53*((I53+H53)/2),J53+K53*LN((I53+H53)/2))))</f>
        <v/>
      </c>
      <c r="N53" s="28"/>
      <c r="O53" s="28"/>
      <c r="P53" s="26" t="str">
        <f aca="false">IF(O53="","",IF($H$3="US",IF(LEFT(N53,1)="S",IF(O53&lt;=4000,1,IF(O53&gt;4000,0.79+(6*O53/100000))),IF(LEFT(N53,1)="L",IF(O53&lt;=200,1,IF(O53&gt;200,1.005+(4.5526*O53/100000))),IF(LEFT(N53,1)="H",1))),IF($H$3="SI",IF(LEFT(N53,1)="S",IF(O53&lt;=1219.51,1,IF(O53&gt;1219.51,0.79+(6*(O53*3.28)/100000))),IF(LEFT(N53,1)="L",IF(O53&lt;=60.98,1,IF(O53&gt;60.98,1.005+(4.5526*(O53*3.28)/100000))),IF(LEFT(N53,1)="H",1))))))</f>
        <v/>
      </c>
      <c r="Q53" s="32"/>
      <c r="R53" s="33" t="str">
        <f aca="false">IF(OR(A53="",N53=""),"",IF(AF53&lt;0,0,IF(AD53=0,"Review",IF($H$3="US",ROUND(((H53-I53-(AG53*G53))/(G53*M53)-(L53*Q53))*P53,1),ROUND(((H53-I53-(AG53*G53))/(G53*M53)-(L53/8.696*Q53))*P53*37,1)))))</f>
        <v/>
      </c>
      <c r="S53" s="34" t="str">
        <f aca="false">IF(OR(R53="Review",R53=""),"",IF(R53=0,"",(SQRT(SUMSQ((5),(100*1.4/(H53-I53)),(100*IF($H$3="US",0.1,0.1*37)/R53)))/100)*R53))</f>
        <v/>
      </c>
      <c r="T53" s="62" t="str">
        <f aca="false">IF(OR(R53="Review",R53=""),"",IF(R53=0,"",S53/R53))</f>
        <v/>
      </c>
      <c r="U53" s="63"/>
      <c r="V53" s="63"/>
      <c r="W53" s="63"/>
      <c r="X53" s="63"/>
      <c r="Y53" s="63"/>
      <c r="Z53" s="63"/>
      <c r="AA53" s="63"/>
      <c r="AB53" s="63"/>
      <c r="AC53" s="2"/>
      <c r="AD53" s="64" t="n">
        <f aca="false">AND(NOT(ISBLANK(C53)),NOT(ISBLANK(E53)),NOT(ISBLANK(H53)),NOT(ISBLANK(I53)),NOT(ISBLANK(O53)),NOT(ISBLANK(Q53)),Q53&gt;=0,O53&gt;=0,H53&gt;=0,I53&gt;=0,G53&gt;0)</f>
        <v>0</v>
      </c>
      <c r="AE53" s="63" t="s">
        <v>39</v>
      </c>
      <c r="AF53" s="65" t="str">
        <f aca="false">IF(AD53=0,"Review",IF($H$3="US",((H53-I53-(AG53*G53))/(G53*M53)-(L53*Q53))*P53,((H53-I53-(AG53*G53))/(G53*M53)-(L53/8.696*Q53))*P53*37))</f>
        <v>Review</v>
      </c>
      <c r="AG53" s="66" t="n">
        <f aca="false">IF(OR(N53="SLT",N53="LLT",N53="LLT-OO",N53="HLT"),0.022223,0.066667)</f>
        <v>0.066667</v>
      </c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</row>
    <row r="54" customFormat="false" ht="18.1" hidden="false" customHeight="true" outlineLevel="0" collapsed="false">
      <c r="A54" s="23"/>
      <c r="B54" s="23"/>
      <c r="C54" s="24"/>
      <c r="D54" s="25"/>
      <c r="E54" s="24"/>
      <c r="F54" s="25"/>
      <c r="G54" s="26" t="str">
        <f aca="false">IF(OR(C54="",D54="",E54="",F54=""),"",(E54+F54)-(C54+D54))</f>
        <v/>
      </c>
      <c r="H54" s="27"/>
      <c r="I54" s="28"/>
      <c r="J54" s="29" t="n">
        <f aca="false">IF(N54="SST",0.314473,IF(N54="SLT",0.031243,IF(N54="LST",0.124228,IF(N54="LLT",0.010189,IF(N54="LST-OO",0.074671,IF(N54="LLT-OO",0.011965,IF(N54="LMT-OO",0.013497,IF(N54="HST",7.2954,IF(N54="HLT",0.60795)))))))))</f>
        <v>0</v>
      </c>
      <c r="K54" s="29" t="n">
        <f aca="false">IF(N54="SST",0.260619,IF(N54="SLT",0.02188,IF(N54="LST",0.040676,IF(N54="LLT",0.003372,IF(N54="LST-OO",0.037557,IF(N54="LLT-OO",0.002079,IF(N54="LMT-OO",0.012499,IF(N54="HST",0.004293,IF(N54="HLT",0.0003578)))))))))</f>
        <v>0</v>
      </c>
      <c r="L54" s="30" t="n">
        <f aca="false">IF(N54="SST",0.087,IF(N54="SLT",0.087,IF(N54="LST",0.12,IF(N54="LLT",0.12,IF(N54="LST-OO",0.12,IF(N54="LLT-OO",0.12,IF(N54="LMT-OO",0.12,IF(N54="HST",0.07,IF(N54="HLT",0.07)))))))))</f>
        <v>0</v>
      </c>
      <c r="M54" s="31" t="str">
        <f aca="false">IF(OR(H54="",I54=""),"",IF(N54="HST",J54+K54*((I54+H54)/2),IF(N54="HLT",J54+K54*((I54+H54)/2),J54+K54*LN((I54+H54)/2))))</f>
        <v/>
      </c>
      <c r="N54" s="28"/>
      <c r="O54" s="28"/>
      <c r="P54" s="26" t="str">
        <f aca="false">IF(O54="","",IF($H$3="US",IF(LEFT(N54,1)="S",IF(O54&lt;=4000,1,IF(O54&gt;4000,0.79+(6*O54/100000))),IF(LEFT(N54,1)="L",IF(O54&lt;=200,1,IF(O54&gt;200,1.005+(4.5526*O54/100000))),IF(LEFT(N54,1)="H",1))),IF($H$3="SI",IF(LEFT(N54,1)="S",IF(O54&lt;=1219.51,1,IF(O54&gt;1219.51,0.79+(6*(O54*3.28)/100000))),IF(LEFT(N54,1)="L",IF(O54&lt;=60.98,1,IF(O54&gt;60.98,1.005+(4.5526*(O54*3.28)/100000))),IF(LEFT(N54,1)="H",1))))))</f>
        <v/>
      </c>
      <c r="Q54" s="32"/>
      <c r="R54" s="33" t="str">
        <f aca="false">IF(OR(A54="",N54=""),"",IF(AF54&lt;0,0,IF(AD54=0,"Review",IF($H$3="US",ROUND(((H54-I54-(AG54*G54))/(G54*M54)-(L54*Q54))*P54,1),ROUND(((H54-I54-(AG54*G54))/(G54*M54)-(L54/8.696*Q54))*P54*37,1)))))</f>
        <v/>
      </c>
      <c r="S54" s="34" t="str">
        <f aca="false">IF(OR(R54="Review",R54=""),"",IF(R54=0,"",(SQRT(SUMSQ((5),(100*1.4/(H54-I54)),(100*IF($H$3="US",0.1,0.1*37)/R54)))/100)*R54))</f>
        <v/>
      </c>
      <c r="T54" s="62" t="str">
        <f aca="false">IF(OR(R54="Review",R54=""),"",IF(R54=0,"",S54/R54))</f>
        <v/>
      </c>
      <c r="U54" s="63"/>
      <c r="V54" s="63"/>
      <c r="W54" s="63"/>
      <c r="X54" s="63"/>
      <c r="Y54" s="63"/>
      <c r="Z54" s="63"/>
      <c r="AA54" s="63"/>
      <c r="AB54" s="63"/>
      <c r="AC54" s="2"/>
      <c r="AD54" s="64" t="n">
        <f aca="false">AND(NOT(ISBLANK(C54)),NOT(ISBLANK(E54)),NOT(ISBLANK(H54)),NOT(ISBLANK(I54)),NOT(ISBLANK(O54)),NOT(ISBLANK(Q54)),Q54&gt;=0,O54&gt;=0,H54&gt;=0,I54&gt;=0,G54&gt;0)</f>
        <v>0</v>
      </c>
      <c r="AE54" s="63" t="s">
        <v>39</v>
      </c>
      <c r="AF54" s="65" t="str">
        <f aca="false">IF(AD54=0,"Review",IF($H$3="US",((H54-I54-(AG54*G54))/(G54*M54)-(L54*Q54))*P54,((H54-I54-(AG54*G54))/(G54*M54)-(L54/8.696*Q54))*P54*37))</f>
        <v>Review</v>
      </c>
      <c r="AG54" s="66" t="n">
        <f aca="false">IF(OR(N54="SLT",N54="LLT",N54="LLT-OO",N54="HLT"),0.022223,0.066667)</f>
        <v>0.066667</v>
      </c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</row>
    <row r="55" customFormat="false" ht="18.1" hidden="false" customHeight="true" outlineLevel="0" collapsed="false">
      <c r="A55" s="23"/>
      <c r="B55" s="23"/>
      <c r="C55" s="24"/>
      <c r="D55" s="25"/>
      <c r="E55" s="24"/>
      <c r="F55" s="25"/>
      <c r="G55" s="26" t="str">
        <f aca="false">IF(OR(C55="",D55="",E55="",F55=""),"",(E55+F55)-(C55+D55))</f>
        <v/>
      </c>
      <c r="H55" s="27"/>
      <c r="I55" s="28"/>
      <c r="J55" s="29" t="n">
        <f aca="false">IF(N55="SST",0.314473,IF(N55="SLT",0.031243,IF(N55="LST",0.124228,IF(N55="LLT",0.010189,IF(N55="LST-OO",0.074671,IF(N55="LLT-OO",0.011965,IF(N55="LMT-OO",0.013497,IF(N55="HST",7.2954,IF(N55="HLT",0.60795)))))))))</f>
        <v>0</v>
      </c>
      <c r="K55" s="29" t="n">
        <f aca="false">IF(N55="SST",0.260619,IF(N55="SLT",0.02188,IF(N55="LST",0.040676,IF(N55="LLT",0.003372,IF(N55="LST-OO",0.037557,IF(N55="LLT-OO",0.002079,IF(N55="LMT-OO",0.012499,IF(N55="HST",0.004293,IF(N55="HLT",0.0003578)))))))))</f>
        <v>0</v>
      </c>
      <c r="L55" s="30" t="n">
        <f aca="false">IF(N55="SST",0.087,IF(N55="SLT",0.087,IF(N55="LST",0.12,IF(N55="LLT",0.12,IF(N55="LST-OO",0.12,IF(N55="LLT-OO",0.12,IF(N55="LMT-OO",0.12,IF(N55="HST",0.07,IF(N55="HLT",0.07)))))))))</f>
        <v>0</v>
      </c>
      <c r="M55" s="31" t="str">
        <f aca="false">IF(OR(H55="",I55=""),"",IF(N55="HST",J55+K55*((I55+H55)/2),IF(N55="HLT",J55+K55*((I55+H55)/2),J55+K55*LN((I55+H55)/2))))</f>
        <v/>
      </c>
      <c r="N55" s="28"/>
      <c r="O55" s="28"/>
      <c r="P55" s="26" t="str">
        <f aca="false">IF(O55="","",IF($H$3="US",IF(LEFT(N55,1)="S",IF(O55&lt;=4000,1,IF(O55&gt;4000,0.79+(6*O55/100000))),IF(LEFT(N55,1)="L",IF(O55&lt;=200,1,IF(O55&gt;200,1.005+(4.5526*O55/100000))),IF(LEFT(N55,1)="H",1))),IF($H$3="SI",IF(LEFT(N55,1)="S",IF(O55&lt;=1219.51,1,IF(O55&gt;1219.51,0.79+(6*(O55*3.28)/100000))),IF(LEFT(N55,1)="L",IF(O55&lt;=60.98,1,IF(O55&gt;60.98,1.005+(4.5526*(O55*3.28)/100000))),IF(LEFT(N55,1)="H",1))))))</f>
        <v/>
      </c>
      <c r="Q55" s="32"/>
      <c r="R55" s="33" t="str">
        <f aca="false">IF(OR(A55="",N55=""),"",IF(AF55&lt;0,0,IF(AD55=0,"Review",IF($H$3="US",ROUND(((H55-I55-(AG55*G55))/(G55*M55)-(L55*Q55))*P55,1),ROUND(((H55-I55-(AG55*G55))/(G55*M55)-(L55/8.696*Q55))*P55*37,1)))))</f>
        <v/>
      </c>
      <c r="S55" s="34" t="str">
        <f aca="false">IF(OR(R55="Review",R55=""),"",IF(R55=0,"",(SQRT(SUMSQ((5),(100*1.4/(H55-I55)),(100*IF($H$3="US",0.1,0.1*37)/R55)))/100)*R55))</f>
        <v/>
      </c>
      <c r="T55" s="62" t="str">
        <f aca="false">IF(OR(R55="Review",R55=""),"",IF(R55=0,"",S55/R55))</f>
        <v/>
      </c>
      <c r="U55" s="63"/>
      <c r="V55" s="63"/>
      <c r="W55" s="63"/>
      <c r="X55" s="63"/>
      <c r="Y55" s="63"/>
      <c r="Z55" s="63"/>
      <c r="AA55" s="63"/>
      <c r="AB55" s="63"/>
      <c r="AC55" s="2"/>
      <c r="AD55" s="64" t="n">
        <f aca="false">AND(NOT(ISBLANK(C55)),NOT(ISBLANK(E55)),NOT(ISBLANK(H55)),NOT(ISBLANK(I55)),NOT(ISBLANK(O55)),NOT(ISBLANK(Q55)),Q55&gt;=0,O55&gt;=0,H55&gt;=0,I55&gt;=0,G55&gt;0)</f>
        <v>0</v>
      </c>
      <c r="AE55" s="63" t="s">
        <v>39</v>
      </c>
      <c r="AF55" s="65" t="str">
        <f aca="false">IF(AD55=0,"Review",IF($H$3="US",((H55-I55-(AG55*G55))/(G55*M55)-(L55*Q55))*P55,((H55-I55-(AG55*G55))/(G55*M55)-(L55/8.696*Q55))*P55*37))</f>
        <v>Review</v>
      </c>
      <c r="AG55" s="66" t="n">
        <f aca="false">IF(OR(N55="SLT",N55="LLT",N55="LLT-OO",N55="HLT"),0.022223,0.066667)</f>
        <v>0.066667</v>
      </c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</row>
    <row r="56" customFormat="false" ht="18.1" hidden="false" customHeight="true" outlineLevel="0" collapsed="false">
      <c r="A56" s="23"/>
      <c r="B56" s="23"/>
      <c r="C56" s="24"/>
      <c r="D56" s="25"/>
      <c r="E56" s="24"/>
      <c r="F56" s="25"/>
      <c r="G56" s="26" t="str">
        <f aca="false">IF(OR(C56="",D56="",E56="",F56=""),"",(E56+F56)-(C56+D56))</f>
        <v/>
      </c>
      <c r="H56" s="27"/>
      <c r="I56" s="28"/>
      <c r="J56" s="29" t="n">
        <f aca="false">IF(N56="SST",0.314473,IF(N56="SLT",0.031243,IF(N56="LST",0.124228,IF(N56="LLT",0.010189,IF(N56="LST-OO",0.074671,IF(N56="LLT-OO",0.011965,IF(N56="LMT-OO",0.013497,IF(N56="HST",7.2954,IF(N56="HLT",0.60795)))))))))</f>
        <v>0</v>
      </c>
      <c r="K56" s="29" t="n">
        <f aca="false">IF(N56="SST",0.260619,IF(N56="SLT",0.02188,IF(N56="LST",0.040676,IF(N56="LLT",0.003372,IF(N56="LST-OO",0.037557,IF(N56="LLT-OO",0.002079,IF(N56="LMT-OO",0.012499,IF(N56="HST",0.004293,IF(N56="HLT",0.0003578)))))))))</f>
        <v>0</v>
      </c>
      <c r="L56" s="30" t="n">
        <f aca="false">IF(N56="SST",0.087,IF(N56="SLT",0.087,IF(N56="LST",0.12,IF(N56="LLT",0.12,IF(N56="LST-OO",0.12,IF(N56="LLT-OO",0.12,IF(N56="LMT-OO",0.12,IF(N56="HST",0.07,IF(N56="HLT",0.07)))))))))</f>
        <v>0</v>
      </c>
      <c r="M56" s="31" t="str">
        <f aca="false">IF(OR(H56="",I56=""),"",IF(N56="HST",J56+K56*((I56+H56)/2),IF(N56="HLT",J56+K56*((I56+H56)/2),J56+K56*LN((I56+H56)/2))))</f>
        <v/>
      </c>
      <c r="N56" s="28"/>
      <c r="O56" s="28"/>
      <c r="P56" s="26" t="str">
        <f aca="false">IF(O56="","",IF($H$3="US",IF(LEFT(N56,1)="S",IF(O56&lt;=4000,1,IF(O56&gt;4000,0.79+(6*O56/100000))),IF(LEFT(N56,1)="L",IF(O56&lt;=200,1,IF(O56&gt;200,1.005+(4.5526*O56/100000))),IF(LEFT(N56,1)="H",1))),IF($H$3="SI",IF(LEFT(N56,1)="S",IF(O56&lt;=1219.51,1,IF(O56&gt;1219.51,0.79+(6*(O56*3.28)/100000))),IF(LEFT(N56,1)="L",IF(O56&lt;=60.98,1,IF(O56&gt;60.98,1.005+(4.5526*(O56*3.28)/100000))),IF(LEFT(N56,1)="H",1))))))</f>
        <v/>
      </c>
      <c r="Q56" s="32"/>
      <c r="R56" s="33" t="str">
        <f aca="false">IF(OR(A56="",N56=""),"",IF(AF56&lt;0,0,IF(AD56=0,"Review",IF($H$3="US",ROUND(((H56-I56-(AG56*G56))/(G56*M56)-(L56*Q56))*P56,1),ROUND(((H56-I56-(AG56*G56))/(G56*M56)-(L56/8.696*Q56))*P56*37,1)))))</f>
        <v/>
      </c>
      <c r="S56" s="34" t="str">
        <f aca="false">IF(OR(R56="Review",R56=""),"",IF(R56=0,"",(SQRT(SUMSQ((5),(100*1.4/(H56-I56)),(100*IF($H$3="US",0.1,0.1*37)/R56)))/100)*R56))</f>
        <v/>
      </c>
      <c r="T56" s="62" t="str">
        <f aca="false">IF(OR(R56="Review",R56=""),"",IF(R56=0,"",S56/R56))</f>
        <v/>
      </c>
      <c r="U56" s="63"/>
      <c r="V56" s="63"/>
      <c r="W56" s="63"/>
      <c r="X56" s="63"/>
      <c r="Y56" s="63"/>
      <c r="Z56" s="63"/>
      <c r="AA56" s="63"/>
      <c r="AB56" s="63"/>
      <c r="AC56" s="2"/>
      <c r="AD56" s="64" t="n">
        <f aca="false">AND(NOT(ISBLANK(C56)),NOT(ISBLANK(E56)),NOT(ISBLANK(H56)),NOT(ISBLANK(I56)),NOT(ISBLANK(O56)),NOT(ISBLANK(Q56)),Q56&gt;=0,O56&gt;=0,H56&gt;=0,I56&gt;=0,G56&gt;0)</f>
        <v>0</v>
      </c>
      <c r="AE56" s="63" t="s">
        <v>39</v>
      </c>
      <c r="AF56" s="65" t="str">
        <f aca="false">IF(AD56=0,"Review",IF($H$3="US",((H56-I56-(AG56*G56))/(G56*M56)-(L56*Q56))*P56,((H56-I56-(AG56*G56))/(G56*M56)-(L56/8.696*Q56))*P56*37))</f>
        <v>Review</v>
      </c>
      <c r="AG56" s="66" t="n">
        <f aca="false">IF(OR(N56="SLT",N56="LLT",N56="LLT-OO",N56="HLT"),0.022223,0.066667)</f>
        <v>0.066667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</row>
    <row r="57" customFormat="false" ht="18.1" hidden="false" customHeight="true" outlineLevel="0" collapsed="false">
      <c r="A57" s="23"/>
      <c r="B57" s="23"/>
      <c r="C57" s="24"/>
      <c r="D57" s="25"/>
      <c r="E57" s="24"/>
      <c r="F57" s="25"/>
      <c r="G57" s="26" t="str">
        <f aca="false">IF(OR(C57="",D57="",E57="",F57=""),"",(E57+F57)-(C57+D57))</f>
        <v/>
      </c>
      <c r="H57" s="27"/>
      <c r="I57" s="28"/>
      <c r="J57" s="29" t="n">
        <f aca="false">IF(N57="SST",0.314473,IF(N57="SLT",0.031243,IF(N57="LST",0.124228,IF(N57="LLT",0.010189,IF(N57="LST-OO",0.074671,IF(N57="LLT-OO",0.011965,IF(N57="LMT-OO",0.013497,IF(N57="HST",7.2954,IF(N57="HLT",0.60795)))))))))</f>
        <v>0</v>
      </c>
      <c r="K57" s="29" t="n">
        <f aca="false">IF(N57="SST",0.260619,IF(N57="SLT",0.02188,IF(N57="LST",0.040676,IF(N57="LLT",0.003372,IF(N57="LST-OO",0.037557,IF(N57="LLT-OO",0.002079,IF(N57="LMT-OO",0.012499,IF(N57="HST",0.004293,IF(N57="HLT",0.0003578)))))))))</f>
        <v>0</v>
      </c>
      <c r="L57" s="30" t="n">
        <f aca="false">IF(N57="SST",0.087,IF(N57="SLT",0.087,IF(N57="LST",0.12,IF(N57="LLT",0.12,IF(N57="LST-OO",0.12,IF(N57="LLT-OO",0.12,IF(N57="LMT-OO",0.12,IF(N57="HST",0.07,IF(N57="HLT",0.07)))))))))</f>
        <v>0</v>
      </c>
      <c r="M57" s="31" t="str">
        <f aca="false">IF(OR(H57="",I57=""),"",IF(N57="HST",J57+K57*((I57+H57)/2),IF(N57="HLT",J57+K57*((I57+H57)/2),J57+K57*LN((I57+H57)/2))))</f>
        <v/>
      </c>
      <c r="N57" s="28"/>
      <c r="O57" s="28"/>
      <c r="P57" s="26" t="str">
        <f aca="false">IF(O57="","",IF($H$3="US",IF(LEFT(N57,1)="S",IF(O57&lt;=4000,1,IF(O57&gt;4000,0.79+(6*O57/100000))),IF(LEFT(N57,1)="L",IF(O57&lt;=200,1,IF(O57&gt;200,1.005+(4.5526*O57/100000))),IF(LEFT(N57,1)="H",1))),IF($H$3="SI",IF(LEFT(N57,1)="S",IF(O57&lt;=1219.51,1,IF(O57&gt;1219.51,0.79+(6*(O57*3.28)/100000))),IF(LEFT(N57,1)="L",IF(O57&lt;=60.98,1,IF(O57&gt;60.98,1.005+(4.5526*(O57*3.28)/100000))),IF(LEFT(N57,1)="H",1))))))</f>
        <v/>
      </c>
      <c r="Q57" s="32"/>
      <c r="R57" s="33" t="str">
        <f aca="false">IF(OR(A57="",N57=""),"",IF(AF57&lt;0,0,IF(AD57=0,"Review",IF($H$3="US",ROUND(((H57-I57-(AG57*G57))/(G57*M57)-(L57*Q57))*P57,1),ROUND(((H57-I57-(AG57*G57))/(G57*M57)-(L57/8.696*Q57))*P57*37,1)))))</f>
        <v/>
      </c>
      <c r="S57" s="34" t="str">
        <f aca="false">IF(OR(R57="Review",R57=""),"",IF(R57=0,"",(SQRT(SUMSQ((5),(100*1.4/(H57-I57)),(100*IF($H$3="US",0.1,0.1*37)/R57)))/100)*R57))</f>
        <v/>
      </c>
      <c r="T57" s="62" t="str">
        <f aca="false">IF(OR(R57="Review",R57=""),"",IF(R57=0,"",S57/R57))</f>
        <v/>
      </c>
      <c r="U57" s="63"/>
      <c r="V57" s="63"/>
      <c r="W57" s="63"/>
      <c r="X57" s="63"/>
      <c r="Y57" s="63"/>
      <c r="Z57" s="63"/>
      <c r="AA57" s="63"/>
      <c r="AB57" s="63"/>
      <c r="AC57" s="2"/>
      <c r="AD57" s="64" t="n">
        <f aca="false">AND(NOT(ISBLANK(C57)),NOT(ISBLANK(E57)),NOT(ISBLANK(H57)),NOT(ISBLANK(I57)),NOT(ISBLANK(O57)),NOT(ISBLANK(Q57)),Q57&gt;=0,O57&gt;=0,H57&gt;=0,I57&gt;=0,G57&gt;0)</f>
        <v>0</v>
      </c>
      <c r="AE57" s="63" t="s">
        <v>39</v>
      </c>
      <c r="AF57" s="65" t="str">
        <f aca="false">IF(AD57=0,"Review",IF($H$3="US",((H57-I57-(AG57*G57))/(G57*M57)-(L57*Q57))*P57,((H57-I57-(AG57*G57))/(G57*M57)-(L57/8.696*Q57))*P57*37))</f>
        <v>Review</v>
      </c>
      <c r="AG57" s="66" t="n">
        <f aca="false">IF(OR(N57="SLT",N57="LLT",N57="LLT-OO",N57="HLT"),0.022223,0.066667)</f>
        <v>0.066667</v>
      </c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</row>
    <row r="58" customFormat="false" ht="18.1" hidden="false" customHeight="true" outlineLevel="0" collapsed="false">
      <c r="A58" s="23"/>
      <c r="B58" s="23"/>
      <c r="C58" s="24"/>
      <c r="D58" s="25"/>
      <c r="E58" s="24"/>
      <c r="F58" s="25"/>
      <c r="G58" s="26" t="str">
        <f aca="false">IF(OR(C58="",D58="",E58="",F58=""),"",(E58+F58)-(C58+D58))</f>
        <v/>
      </c>
      <c r="H58" s="27"/>
      <c r="I58" s="28"/>
      <c r="J58" s="29" t="n">
        <f aca="false">IF(N58="SST",0.314473,IF(N58="SLT",0.031243,IF(N58="LST",0.124228,IF(N58="LLT",0.010189,IF(N58="LST-OO",0.074671,IF(N58="LLT-OO",0.011965,IF(N58="LMT-OO",0.013497,IF(N58="HST",7.2954,IF(N58="HLT",0.60795)))))))))</f>
        <v>0</v>
      </c>
      <c r="K58" s="29" t="n">
        <f aca="false">IF(N58="SST",0.260619,IF(N58="SLT",0.02188,IF(N58="LST",0.040676,IF(N58="LLT",0.003372,IF(N58="LST-OO",0.037557,IF(N58="LLT-OO",0.002079,IF(N58="LMT-OO",0.012499,IF(N58="HST",0.004293,IF(N58="HLT",0.0003578)))))))))</f>
        <v>0</v>
      </c>
      <c r="L58" s="30" t="n">
        <f aca="false">IF(N58="SST",0.087,IF(N58="SLT",0.087,IF(N58="LST",0.12,IF(N58="LLT",0.12,IF(N58="LST-OO",0.12,IF(N58="LLT-OO",0.12,IF(N58="LMT-OO",0.12,IF(N58="HST",0.07,IF(N58="HLT",0.07)))))))))</f>
        <v>0</v>
      </c>
      <c r="M58" s="31" t="str">
        <f aca="false">IF(OR(H58="",I58=""),"",IF(N58="HST",J58+K58*((I58+H58)/2),IF(N58="HLT",J58+K58*((I58+H58)/2),J58+K58*LN((I58+H58)/2))))</f>
        <v/>
      </c>
      <c r="N58" s="28"/>
      <c r="O58" s="28"/>
      <c r="P58" s="26" t="str">
        <f aca="false">IF(O58="","",IF($H$3="US",IF(LEFT(N58,1)="S",IF(O58&lt;=4000,1,IF(O58&gt;4000,0.79+(6*O58/100000))),IF(LEFT(N58,1)="L",IF(O58&lt;=200,1,IF(O58&gt;200,1.005+(4.5526*O58/100000))),IF(LEFT(N58,1)="H",1))),IF($H$3="SI",IF(LEFT(N58,1)="S",IF(O58&lt;=1219.51,1,IF(O58&gt;1219.51,0.79+(6*(O58*3.28)/100000))),IF(LEFT(N58,1)="L",IF(O58&lt;=60.98,1,IF(O58&gt;60.98,1.005+(4.5526*(O58*3.28)/100000))),IF(LEFT(N58,1)="H",1))))))</f>
        <v/>
      </c>
      <c r="Q58" s="32"/>
      <c r="R58" s="33" t="str">
        <f aca="false">IF(OR(A58="",N58=""),"",IF(AF58&lt;0,0,IF(AD58=0,"Review",IF($H$3="US",ROUND(((H58-I58-(AG58*G58))/(G58*M58)-(L58*Q58))*P58,1),ROUND(((H58-I58-(AG58*G58))/(G58*M58)-(L58/8.696*Q58))*P58*37,1)))))</f>
        <v/>
      </c>
      <c r="S58" s="34" t="str">
        <f aca="false">IF(OR(R58="Review",R58=""),"",IF(R58=0,"",(SQRT(SUMSQ((5),(100*1.4/(H58-I58)),(100*IF($H$3="US",0.1,0.1*37)/R58)))/100)*R58))</f>
        <v/>
      </c>
      <c r="T58" s="62" t="str">
        <f aca="false">IF(OR(R58="Review",R58=""),"",IF(R58=0,"",S58/R58))</f>
        <v/>
      </c>
      <c r="U58" s="63"/>
      <c r="V58" s="63"/>
      <c r="W58" s="63"/>
      <c r="X58" s="63"/>
      <c r="Y58" s="63"/>
      <c r="Z58" s="63"/>
      <c r="AA58" s="63"/>
      <c r="AB58" s="63"/>
      <c r="AC58" s="2"/>
      <c r="AD58" s="64" t="n">
        <f aca="false">AND(NOT(ISBLANK(C58)),NOT(ISBLANK(E58)),NOT(ISBLANK(H58)),NOT(ISBLANK(I58)),NOT(ISBLANK(O58)),NOT(ISBLANK(Q58)),Q58&gt;=0,O58&gt;=0,H58&gt;=0,I58&gt;=0,G58&gt;0)</f>
        <v>0</v>
      </c>
      <c r="AE58" s="63" t="s">
        <v>39</v>
      </c>
      <c r="AF58" s="65" t="str">
        <f aca="false">IF(AD58=0,"Review",IF($H$3="US",((H58-I58-(AG58*G58))/(G58*M58)-(L58*Q58))*P58,((H58-I58-(AG58*G58))/(G58*M58)-(L58/8.696*Q58))*P58*37))</f>
        <v>Review</v>
      </c>
      <c r="AG58" s="66" t="n">
        <f aca="false">IF(OR(N58="SLT",N58="LLT",N58="LLT-OO",N58="HLT"),0.022223,0.066667)</f>
        <v>0.066667</v>
      </c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</row>
    <row r="59" customFormat="false" ht="18.1" hidden="false" customHeight="true" outlineLevel="0" collapsed="false">
      <c r="A59" s="23"/>
      <c r="B59" s="23"/>
      <c r="C59" s="24"/>
      <c r="D59" s="25"/>
      <c r="E59" s="24"/>
      <c r="F59" s="25"/>
      <c r="G59" s="26" t="str">
        <f aca="false">IF(OR(C59="",D59="",E59="",F59=""),"",(E59+F59)-(C59+D59))</f>
        <v/>
      </c>
      <c r="H59" s="27"/>
      <c r="I59" s="28"/>
      <c r="J59" s="29" t="n">
        <f aca="false">IF(N59="SST",0.314473,IF(N59="SLT",0.031243,IF(N59="LST",0.124228,IF(N59="LLT",0.010189,IF(N59="LST-OO",0.074671,IF(N59="LLT-OO",0.011965,IF(N59="LMT-OO",0.013497,IF(N59="HST",7.2954,IF(N59="HLT",0.60795)))))))))</f>
        <v>0</v>
      </c>
      <c r="K59" s="29" t="n">
        <f aca="false">IF(N59="SST",0.260619,IF(N59="SLT",0.02188,IF(N59="LST",0.040676,IF(N59="LLT",0.003372,IF(N59="LST-OO",0.037557,IF(N59="LLT-OO",0.002079,IF(N59="LMT-OO",0.012499,IF(N59="HST",0.004293,IF(N59="HLT",0.0003578)))))))))</f>
        <v>0</v>
      </c>
      <c r="L59" s="30" t="n">
        <f aca="false">IF(N59="SST",0.087,IF(N59="SLT",0.087,IF(N59="LST",0.12,IF(N59="LLT",0.12,IF(N59="LST-OO",0.12,IF(N59="LLT-OO",0.12,IF(N59="LMT-OO",0.12,IF(N59="HST",0.07,IF(N59="HLT",0.07)))))))))</f>
        <v>0</v>
      </c>
      <c r="M59" s="31" t="str">
        <f aca="false">IF(OR(H59="",I59=""),"",IF(N59="HST",J59+K59*((I59+H59)/2),IF(N59="HLT",J59+K59*((I59+H59)/2),J59+K59*LN((I59+H59)/2))))</f>
        <v/>
      </c>
      <c r="N59" s="28"/>
      <c r="O59" s="28"/>
      <c r="P59" s="26" t="str">
        <f aca="false">IF(O59="","",IF($H$3="US",IF(LEFT(N59,1)="S",IF(O59&lt;=4000,1,IF(O59&gt;4000,0.79+(6*O59/100000))),IF(LEFT(N59,1)="L",IF(O59&lt;=200,1,IF(O59&gt;200,1.005+(4.5526*O59/100000))),IF(LEFT(N59,1)="H",1))),IF($H$3="SI",IF(LEFT(N59,1)="S",IF(O59&lt;=1219.51,1,IF(O59&gt;1219.51,0.79+(6*(O59*3.28)/100000))),IF(LEFT(N59,1)="L",IF(O59&lt;=60.98,1,IF(O59&gt;60.98,1.005+(4.5526*(O59*3.28)/100000))),IF(LEFT(N59,1)="H",1))))))</f>
        <v/>
      </c>
      <c r="Q59" s="32"/>
      <c r="R59" s="33" t="str">
        <f aca="false">IF(OR(A59="",N59=""),"",IF(AF59&lt;0,0,IF(AD59=0,"Review",IF($H$3="US",ROUND(((H59-I59-(AG59*G59))/(G59*M59)-(L59*Q59))*P59,1),ROUND(((H59-I59-(AG59*G59))/(G59*M59)-(L59/8.696*Q59))*P59*37,1)))))</f>
        <v/>
      </c>
      <c r="S59" s="34" t="str">
        <f aca="false">IF(OR(R59="Review",R59=""),"",IF(R59=0,"",(SQRT(SUMSQ((5),(100*1.4/(H59-I59)),(100*IF($H$3="US",0.1,0.1*37)/R59)))/100)*R59))</f>
        <v/>
      </c>
      <c r="T59" s="62" t="str">
        <f aca="false">IF(OR(R59="Review",R59=""),"",IF(R59=0,"",S59/R59))</f>
        <v/>
      </c>
      <c r="U59" s="63"/>
      <c r="V59" s="63"/>
      <c r="W59" s="63"/>
      <c r="X59" s="63"/>
      <c r="Y59" s="63"/>
      <c r="Z59" s="63"/>
      <c r="AA59" s="63"/>
      <c r="AB59" s="63"/>
      <c r="AC59" s="2"/>
      <c r="AD59" s="64" t="n">
        <f aca="false">AND(NOT(ISBLANK(C59)),NOT(ISBLANK(E59)),NOT(ISBLANK(H59)),NOT(ISBLANK(I59)),NOT(ISBLANK(O59)),NOT(ISBLANK(Q59)),Q59&gt;=0,O59&gt;=0,H59&gt;=0,I59&gt;=0,G59&gt;0)</f>
        <v>0</v>
      </c>
      <c r="AE59" s="63" t="s">
        <v>39</v>
      </c>
      <c r="AF59" s="65" t="str">
        <f aca="false">IF(AD59=0,"Review",IF($H$3="US",((H59-I59-(AG59*G59))/(G59*M59)-(L59*Q59))*P59,((H59-I59-(AG59*G59))/(G59*M59)-(L59/8.696*Q59))*P59*37))</f>
        <v>Review</v>
      </c>
      <c r="AG59" s="66" t="n">
        <f aca="false">IF(OR(N59="SLT",N59="LLT",N59="LLT-OO",N59="HLT"),0.022223,0.066667)</f>
        <v>0.066667</v>
      </c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</row>
    <row r="60" customFormat="false" ht="18.1" hidden="false" customHeight="true" outlineLevel="0" collapsed="false">
      <c r="A60" s="23"/>
      <c r="B60" s="23"/>
      <c r="C60" s="24"/>
      <c r="D60" s="25"/>
      <c r="E60" s="24"/>
      <c r="F60" s="25"/>
      <c r="G60" s="26" t="str">
        <f aca="false">IF(OR(C60="",D60="",E60="",F60=""),"",(E60+F60)-(C60+D60))</f>
        <v/>
      </c>
      <c r="H60" s="27"/>
      <c r="I60" s="28"/>
      <c r="J60" s="29" t="n">
        <f aca="false">IF(N60="SST",0.314473,IF(N60="SLT",0.031243,IF(N60="LST",0.124228,IF(N60="LLT",0.010189,IF(N60="LST-OO",0.074671,IF(N60="LLT-OO",0.011965,IF(N60="LMT-OO",0.013497,IF(N60="HST",7.2954,IF(N60="HLT",0.60795)))))))))</f>
        <v>0</v>
      </c>
      <c r="K60" s="29" t="n">
        <f aca="false">IF(N60="SST",0.260619,IF(N60="SLT",0.02188,IF(N60="LST",0.040676,IF(N60="LLT",0.003372,IF(N60="LST-OO",0.037557,IF(N60="LLT-OO",0.002079,IF(N60="LMT-OO",0.012499,IF(N60="HST",0.004293,IF(N60="HLT",0.0003578)))))))))</f>
        <v>0</v>
      </c>
      <c r="L60" s="30" t="n">
        <f aca="false">IF(N60="SST",0.087,IF(N60="SLT",0.087,IF(N60="LST",0.12,IF(N60="LLT",0.12,IF(N60="LST-OO",0.12,IF(N60="LLT-OO",0.12,IF(N60="LMT-OO",0.12,IF(N60="HST",0.07,IF(N60="HLT",0.07)))))))))</f>
        <v>0</v>
      </c>
      <c r="M60" s="31" t="str">
        <f aca="false">IF(OR(H60="",I60=""),"",IF(N60="HST",J60+K60*((I60+H60)/2),IF(N60="HLT",J60+K60*((I60+H60)/2),J60+K60*LN((I60+H60)/2))))</f>
        <v/>
      </c>
      <c r="N60" s="28"/>
      <c r="O60" s="28"/>
      <c r="P60" s="26" t="str">
        <f aca="false">IF(O60="","",IF($H$3="US",IF(LEFT(N60,1)="S",IF(O60&lt;=4000,1,IF(O60&gt;4000,0.79+(6*O60/100000))),IF(LEFT(N60,1)="L",IF(O60&lt;=200,1,IF(O60&gt;200,1.005+(4.5526*O60/100000))),IF(LEFT(N60,1)="H",1))),IF($H$3="SI",IF(LEFT(N60,1)="S",IF(O60&lt;=1219.51,1,IF(O60&gt;1219.51,0.79+(6*(O60*3.28)/100000))),IF(LEFT(N60,1)="L",IF(O60&lt;=60.98,1,IF(O60&gt;60.98,1.005+(4.5526*(O60*3.28)/100000))),IF(LEFT(N60,1)="H",1))))))</f>
        <v/>
      </c>
      <c r="Q60" s="32"/>
      <c r="R60" s="33" t="str">
        <f aca="false">IF(OR(A60="",N60=""),"",IF(AF60&lt;0,0,IF(AD60=0,"Review",IF($H$3="US",ROUND(((H60-I60-(AG60*G60))/(G60*M60)-(L60*Q60))*P60,1),ROUND(((H60-I60-(AG60*G60))/(G60*M60)-(L60/8.696*Q60))*P60*37,1)))))</f>
        <v/>
      </c>
      <c r="S60" s="34" t="str">
        <f aca="false">IF(OR(R60="Review",R60=""),"",IF(R60=0,"",(SQRT(SUMSQ((5),(100*1.4/(H60-I60)),(100*IF($H$3="US",0.1,0.1*37)/R60)))/100)*R60))</f>
        <v/>
      </c>
      <c r="T60" s="62" t="str">
        <f aca="false">IF(OR(R60="Review",R60=""),"",IF(R60=0,"",S60/R60))</f>
        <v/>
      </c>
      <c r="U60" s="63"/>
      <c r="V60" s="63"/>
      <c r="W60" s="63"/>
      <c r="X60" s="63"/>
      <c r="Y60" s="63"/>
      <c r="Z60" s="63"/>
      <c r="AA60" s="63"/>
      <c r="AB60" s="63"/>
      <c r="AC60" s="2"/>
      <c r="AD60" s="64" t="n">
        <f aca="false">AND(NOT(ISBLANK(C60)),NOT(ISBLANK(E60)),NOT(ISBLANK(H60)),NOT(ISBLANK(I60)),NOT(ISBLANK(O60)),NOT(ISBLANK(Q60)),Q60&gt;=0,O60&gt;=0,H60&gt;=0,I60&gt;=0,G60&gt;0)</f>
        <v>0</v>
      </c>
      <c r="AE60" s="63" t="s">
        <v>39</v>
      </c>
      <c r="AF60" s="65" t="str">
        <f aca="false">IF(AD60=0,"Review",IF($H$3="US",((H60-I60-(AG60*G60))/(G60*M60)-(L60*Q60))*P60,((H60-I60-(AG60*G60))/(G60*M60)-(L60/8.696*Q60))*P60*37))</f>
        <v>Review</v>
      </c>
      <c r="AG60" s="66" t="n">
        <f aca="false">IF(OR(N60="SLT",N60="LLT",N60="LLT-OO",N60="HLT"),0.022223,0.066667)</f>
        <v>0.066667</v>
      </c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</row>
    <row r="61" customFormat="false" ht="18.1" hidden="false" customHeight="true" outlineLevel="0" collapsed="false">
      <c r="A61" s="23"/>
      <c r="B61" s="23"/>
      <c r="C61" s="24"/>
      <c r="D61" s="25"/>
      <c r="E61" s="24"/>
      <c r="F61" s="25"/>
      <c r="G61" s="26" t="str">
        <f aca="false">IF(OR(C61="",D61="",E61="",F61=""),"",(E61+F61)-(C61+D61))</f>
        <v/>
      </c>
      <c r="H61" s="27"/>
      <c r="I61" s="28"/>
      <c r="J61" s="29" t="n">
        <f aca="false">IF(N61="SST",0.314473,IF(N61="SLT",0.031243,IF(N61="LST",0.124228,IF(N61="LLT",0.010189,IF(N61="LST-OO",0.074671,IF(N61="LLT-OO",0.011965,IF(N61="LMT-OO",0.013497,IF(N61="HST",7.2954,IF(N61="HLT",0.60795)))))))))</f>
        <v>0</v>
      </c>
      <c r="K61" s="29" t="n">
        <f aca="false">IF(N61="SST",0.260619,IF(N61="SLT",0.02188,IF(N61="LST",0.040676,IF(N61="LLT",0.003372,IF(N61="LST-OO",0.037557,IF(N61="LLT-OO",0.002079,IF(N61="LMT-OO",0.012499,IF(N61="HST",0.004293,IF(N61="HLT",0.0003578)))))))))</f>
        <v>0</v>
      </c>
      <c r="L61" s="30" t="n">
        <f aca="false">IF(N61="SST",0.087,IF(N61="SLT",0.087,IF(N61="LST",0.12,IF(N61="LLT",0.12,IF(N61="LST-OO",0.12,IF(N61="LLT-OO",0.12,IF(N61="LMT-OO",0.12,IF(N61="HST",0.07,IF(N61="HLT",0.07)))))))))</f>
        <v>0</v>
      </c>
      <c r="M61" s="31" t="str">
        <f aca="false">IF(OR(H61="",I61=""),"",IF(N61="HST",J61+K61*((I61+H61)/2),IF(N61="HLT",J61+K61*((I61+H61)/2),J61+K61*LN((I61+H61)/2))))</f>
        <v/>
      </c>
      <c r="N61" s="28"/>
      <c r="O61" s="28"/>
      <c r="P61" s="26" t="str">
        <f aca="false">IF(O61="","",IF($H$3="US",IF(LEFT(N61,1)="S",IF(O61&lt;=4000,1,IF(O61&gt;4000,0.79+(6*O61/100000))),IF(LEFT(N61,1)="L",IF(O61&lt;=200,1,IF(O61&gt;200,1.005+(4.5526*O61/100000))),IF(LEFT(N61,1)="H",1))),IF($H$3="SI",IF(LEFT(N61,1)="S",IF(O61&lt;=1219.51,1,IF(O61&gt;1219.51,0.79+(6*(O61*3.28)/100000))),IF(LEFT(N61,1)="L",IF(O61&lt;=60.98,1,IF(O61&gt;60.98,1.005+(4.5526*(O61*3.28)/100000))),IF(LEFT(N61,1)="H",1))))))</f>
        <v/>
      </c>
      <c r="Q61" s="32"/>
      <c r="R61" s="33" t="str">
        <f aca="false">IF(OR(A61="",N61=""),"",IF(AF61&lt;0,0,IF(AD61=0,"Review",IF($H$3="US",ROUND(((H61-I61-(AG61*G61))/(G61*M61)-(L61*Q61))*P61,1),ROUND(((H61-I61-(AG61*G61))/(G61*M61)-(L61/8.696*Q61))*P61*37,1)))))</f>
        <v/>
      </c>
      <c r="S61" s="34" t="str">
        <f aca="false">IF(OR(R61="Review",R61=""),"",IF(R61=0,"",(SQRT(SUMSQ((5),(100*1.4/(H61-I61)),(100*IF($H$3="US",0.1,0.1*37)/R61)))/100)*R61))</f>
        <v/>
      </c>
      <c r="T61" s="62" t="str">
        <f aca="false">IF(OR(R61="Review",R61=""),"",IF(R61=0,"",S61/R61))</f>
        <v/>
      </c>
      <c r="U61" s="63"/>
      <c r="V61" s="63"/>
      <c r="W61" s="63"/>
      <c r="X61" s="63"/>
      <c r="Y61" s="63"/>
      <c r="Z61" s="63"/>
      <c r="AA61" s="63"/>
      <c r="AB61" s="63"/>
      <c r="AC61" s="2"/>
      <c r="AD61" s="64" t="n">
        <f aca="false">AND(NOT(ISBLANK(C61)),NOT(ISBLANK(E61)),NOT(ISBLANK(H61)),NOT(ISBLANK(I61)),NOT(ISBLANK(O61)),NOT(ISBLANK(Q61)),Q61&gt;=0,O61&gt;=0,H61&gt;=0,I61&gt;=0,G61&gt;0)</f>
        <v>0</v>
      </c>
      <c r="AE61" s="63" t="s">
        <v>39</v>
      </c>
      <c r="AF61" s="65" t="str">
        <f aca="false">IF(AD61=0,"Review",IF($H$3="US",((H61-I61-(AG61*G61))/(G61*M61)-(L61*Q61))*P61,((H61-I61-(AG61*G61))/(G61*M61)-(L61/8.696*Q61))*P61*37))</f>
        <v>Review</v>
      </c>
      <c r="AG61" s="66" t="n">
        <f aca="false">IF(OR(N61="SLT",N61="LLT",N61="LLT-OO",N61="HLT"),0.022223,0.066667)</f>
        <v>0.066667</v>
      </c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</row>
    <row r="62" customFormat="false" ht="18.1" hidden="false" customHeight="true" outlineLevel="0" collapsed="false">
      <c r="A62" s="23"/>
      <c r="B62" s="23"/>
      <c r="C62" s="24"/>
      <c r="D62" s="25"/>
      <c r="E62" s="24"/>
      <c r="F62" s="25"/>
      <c r="G62" s="26" t="str">
        <f aca="false">IF(OR(C62="",D62="",E62="",F62=""),"",(E62+F62)-(C62+D62))</f>
        <v/>
      </c>
      <c r="H62" s="27"/>
      <c r="I62" s="28"/>
      <c r="J62" s="29" t="n">
        <f aca="false">IF(N62="SST",0.314473,IF(N62="SLT",0.031243,IF(N62="LST",0.124228,IF(N62="LLT",0.010189,IF(N62="LST-OO",0.074671,IF(N62="LLT-OO",0.011965,IF(N62="LMT-OO",0.013497,IF(N62="HST",7.2954,IF(N62="HLT",0.60795)))))))))</f>
        <v>0</v>
      </c>
      <c r="K62" s="29" t="n">
        <f aca="false">IF(N62="SST",0.260619,IF(N62="SLT",0.02188,IF(N62="LST",0.040676,IF(N62="LLT",0.003372,IF(N62="LST-OO",0.037557,IF(N62="LLT-OO",0.002079,IF(N62="LMT-OO",0.012499,IF(N62="HST",0.004293,IF(N62="HLT",0.0003578)))))))))</f>
        <v>0</v>
      </c>
      <c r="L62" s="30" t="n">
        <f aca="false">IF(N62="SST",0.087,IF(N62="SLT",0.087,IF(N62="LST",0.12,IF(N62="LLT",0.12,IF(N62="LST-OO",0.12,IF(N62="LLT-OO",0.12,IF(N62="LMT-OO",0.12,IF(N62="HST",0.07,IF(N62="HLT",0.07)))))))))</f>
        <v>0</v>
      </c>
      <c r="M62" s="31" t="str">
        <f aca="false">IF(OR(H62="",I62=""),"",IF(N62="HST",J62+K62*((I62+H62)/2),IF(N62="HLT",J62+K62*((I62+H62)/2),J62+K62*LN((I62+H62)/2))))</f>
        <v/>
      </c>
      <c r="N62" s="28"/>
      <c r="O62" s="28"/>
      <c r="P62" s="26" t="str">
        <f aca="false">IF(O62="","",IF($H$3="US",IF(LEFT(N62,1)="S",IF(O62&lt;=4000,1,IF(O62&gt;4000,0.79+(6*O62/100000))),IF(LEFT(N62,1)="L",IF(O62&lt;=200,1,IF(O62&gt;200,1.005+(4.5526*O62/100000))),IF(LEFT(N62,1)="H",1))),IF($H$3="SI",IF(LEFT(N62,1)="S",IF(O62&lt;=1219.51,1,IF(O62&gt;1219.51,0.79+(6*(O62*3.28)/100000))),IF(LEFT(N62,1)="L",IF(O62&lt;=60.98,1,IF(O62&gt;60.98,1.005+(4.5526*(O62*3.28)/100000))),IF(LEFT(N62,1)="H",1))))))</f>
        <v/>
      </c>
      <c r="Q62" s="32"/>
      <c r="R62" s="33" t="str">
        <f aca="false">IF(OR(A62="",N62=""),"",IF(AF62&lt;0,0,IF(AD62=0,"Review",IF($H$3="US",ROUND(((H62-I62-(AG62*G62))/(G62*M62)-(L62*Q62))*P62,1),ROUND(((H62-I62-(AG62*G62))/(G62*M62)-(L62/8.696*Q62))*P62*37,1)))))</f>
        <v/>
      </c>
      <c r="S62" s="34" t="str">
        <f aca="false">IF(OR(R62="Review",R62=""),"",IF(R62=0,"",(SQRT(SUMSQ((5),(100*1.4/(H62-I62)),(100*IF($H$3="US",0.1,0.1*37)/R62)))/100)*R62))</f>
        <v/>
      </c>
      <c r="T62" s="62" t="str">
        <f aca="false">IF(OR(R62="Review",R62=""),"",IF(R62=0,"",S62/R62))</f>
        <v/>
      </c>
      <c r="U62" s="63"/>
      <c r="V62" s="63"/>
      <c r="W62" s="63"/>
      <c r="X62" s="63"/>
      <c r="Y62" s="63"/>
      <c r="Z62" s="63"/>
      <c r="AA62" s="63"/>
      <c r="AB62" s="63"/>
      <c r="AC62" s="2"/>
      <c r="AD62" s="64" t="n">
        <f aca="false">AND(NOT(ISBLANK(C62)),NOT(ISBLANK(E62)),NOT(ISBLANK(H62)),NOT(ISBLANK(I62)),NOT(ISBLANK(O62)),NOT(ISBLANK(Q62)),Q62&gt;=0,O62&gt;=0,H62&gt;=0,I62&gt;=0,G62&gt;0)</f>
        <v>0</v>
      </c>
      <c r="AE62" s="63" t="s">
        <v>39</v>
      </c>
      <c r="AF62" s="65" t="str">
        <f aca="false">IF(AD62=0,"Review",IF($H$3="US",((H62-I62-(AG62*G62))/(G62*M62)-(L62*Q62))*P62,((H62-I62-(AG62*G62))/(G62*M62)-(L62/8.696*Q62))*P62*37))</f>
        <v>Review</v>
      </c>
      <c r="AG62" s="66" t="n">
        <f aca="false">IF(OR(N62="SLT",N62="LLT",N62="LLT-OO",N62="HLT"),0.022223,0.066667)</f>
        <v>0.066667</v>
      </c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</row>
    <row r="63" customFormat="false" ht="18.1" hidden="false" customHeight="true" outlineLevel="0" collapsed="false">
      <c r="A63" s="23"/>
      <c r="B63" s="23"/>
      <c r="C63" s="24"/>
      <c r="D63" s="25"/>
      <c r="E63" s="24"/>
      <c r="F63" s="25"/>
      <c r="G63" s="26" t="str">
        <f aca="false">IF(OR(C63="",D63="",E63="",F63=""),"",(E63+F63)-(C63+D63))</f>
        <v/>
      </c>
      <c r="H63" s="27"/>
      <c r="I63" s="28"/>
      <c r="J63" s="29" t="n">
        <f aca="false">IF(N63="SST",0.314473,IF(N63="SLT",0.031243,IF(N63="LST",0.124228,IF(N63="LLT",0.010189,IF(N63="LST-OO",0.074671,IF(N63="LLT-OO",0.011965,IF(N63="LMT-OO",0.013497,IF(N63="HST",7.2954,IF(N63="HLT",0.60795)))))))))</f>
        <v>0</v>
      </c>
      <c r="K63" s="29" t="n">
        <f aca="false">IF(N63="SST",0.260619,IF(N63="SLT",0.02188,IF(N63="LST",0.040676,IF(N63="LLT",0.003372,IF(N63="LST-OO",0.037557,IF(N63="LLT-OO",0.002079,IF(N63="LMT-OO",0.012499,IF(N63="HST",0.004293,IF(N63="HLT",0.0003578)))))))))</f>
        <v>0</v>
      </c>
      <c r="L63" s="30" t="n">
        <f aca="false">IF(N63="SST",0.087,IF(N63="SLT",0.087,IF(N63="LST",0.12,IF(N63="LLT",0.12,IF(N63="LST-OO",0.12,IF(N63="LLT-OO",0.12,IF(N63="LMT-OO",0.12,IF(N63="HST",0.07,IF(N63="HLT",0.07)))))))))</f>
        <v>0</v>
      </c>
      <c r="M63" s="31" t="str">
        <f aca="false">IF(OR(H63="",I63=""),"",IF(N63="HST",J63+K63*((I63+H63)/2),IF(N63="HLT",J63+K63*((I63+H63)/2),J63+K63*LN((I63+H63)/2))))</f>
        <v/>
      </c>
      <c r="N63" s="28"/>
      <c r="O63" s="28"/>
      <c r="P63" s="26" t="str">
        <f aca="false">IF(O63="","",IF($H$3="US",IF(LEFT(N63,1)="S",IF(O63&lt;=4000,1,IF(O63&gt;4000,0.79+(6*O63/100000))),IF(LEFT(N63,1)="L",IF(O63&lt;=200,1,IF(O63&gt;200,1.005+(4.5526*O63/100000))),IF(LEFT(N63,1)="H",1))),IF($H$3="SI",IF(LEFT(N63,1)="S",IF(O63&lt;=1219.51,1,IF(O63&gt;1219.51,0.79+(6*(O63*3.28)/100000))),IF(LEFT(N63,1)="L",IF(O63&lt;=60.98,1,IF(O63&gt;60.98,1.005+(4.5526*(O63*3.28)/100000))),IF(LEFT(N63,1)="H",1))))))</f>
        <v/>
      </c>
      <c r="Q63" s="32"/>
      <c r="R63" s="33" t="str">
        <f aca="false">IF(OR(A63="",N63=""),"",IF(AF63&lt;0,0,IF(AD63=0,"Review",IF($H$3="US",ROUND(((H63-I63-(AG63*G63))/(G63*M63)-(L63*Q63))*P63,1),ROUND(((H63-I63-(AG63*G63))/(G63*M63)-(L63/8.696*Q63))*P63*37,1)))))</f>
        <v/>
      </c>
      <c r="S63" s="34" t="str">
        <f aca="false">IF(OR(R63="Review",R63=""),"",IF(R63=0,"",(SQRT(SUMSQ((5),(100*1.4/(H63-I63)),(100*IF($H$3="US",0.1,0.1*37)/R63)))/100)*R63))</f>
        <v/>
      </c>
      <c r="T63" s="62" t="str">
        <f aca="false">IF(OR(R63="Review",R63=""),"",IF(R63=0,"",S63/R63))</f>
        <v/>
      </c>
      <c r="U63" s="63"/>
      <c r="V63" s="63"/>
      <c r="W63" s="63"/>
      <c r="X63" s="63"/>
      <c r="Y63" s="63"/>
      <c r="Z63" s="63"/>
      <c r="AA63" s="63"/>
      <c r="AB63" s="63"/>
      <c r="AC63" s="2"/>
      <c r="AD63" s="64" t="n">
        <f aca="false">AND(NOT(ISBLANK(C63)),NOT(ISBLANK(E63)),NOT(ISBLANK(H63)),NOT(ISBLANK(I63)),NOT(ISBLANK(O63)),NOT(ISBLANK(Q63)),Q63&gt;=0,O63&gt;=0,H63&gt;=0,I63&gt;=0,G63&gt;0)</f>
        <v>0</v>
      </c>
      <c r="AE63" s="63" t="s">
        <v>39</v>
      </c>
      <c r="AF63" s="65" t="str">
        <f aca="false">IF(AD63=0,"Review",IF($H$3="US",((H63-I63-(AG63*G63))/(G63*M63)-(L63*Q63))*P63,((H63-I63-(AG63*G63))/(G63*M63)-(L63/8.696*Q63))*P63*37))</f>
        <v>Review</v>
      </c>
      <c r="AG63" s="66" t="n">
        <f aca="false">IF(OR(N63="SLT",N63="LLT",N63="LLT-OO",N63="HLT"),0.022223,0.066667)</f>
        <v>0.066667</v>
      </c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</row>
    <row r="64" customFormat="false" ht="18.1" hidden="false" customHeight="true" outlineLevel="0" collapsed="false">
      <c r="A64" s="23"/>
      <c r="B64" s="23"/>
      <c r="C64" s="24"/>
      <c r="D64" s="25"/>
      <c r="E64" s="24"/>
      <c r="F64" s="25"/>
      <c r="G64" s="26" t="str">
        <f aca="false">IF(OR(C64="",D64="",E64="",F64=""),"",(E64+F64)-(C64+D64))</f>
        <v/>
      </c>
      <c r="H64" s="27"/>
      <c r="I64" s="28"/>
      <c r="J64" s="29" t="n">
        <f aca="false">IF(N64="SST",0.314473,IF(N64="SLT",0.031243,IF(N64="LST",0.124228,IF(N64="LLT",0.010189,IF(N64="LST-OO",0.074671,IF(N64="LLT-OO",0.011965,IF(N64="LMT-OO",0.013497,IF(N64="HST",7.2954,IF(N64="HLT",0.60795)))))))))</f>
        <v>0</v>
      </c>
      <c r="K64" s="29" t="n">
        <f aca="false">IF(N64="SST",0.260619,IF(N64="SLT",0.02188,IF(N64="LST",0.040676,IF(N64="LLT",0.003372,IF(N64="LST-OO",0.037557,IF(N64="LLT-OO",0.002079,IF(N64="LMT-OO",0.012499,IF(N64="HST",0.004293,IF(N64="HLT",0.0003578)))))))))</f>
        <v>0</v>
      </c>
      <c r="L64" s="30" t="n">
        <f aca="false">IF(N64="SST",0.087,IF(N64="SLT",0.087,IF(N64="LST",0.12,IF(N64="LLT",0.12,IF(N64="LST-OO",0.12,IF(N64="LLT-OO",0.12,IF(N64="LMT-OO",0.12,IF(N64="HST",0.07,IF(N64="HLT",0.07)))))))))</f>
        <v>0</v>
      </c>
      <c r="M64" s="31" t="str">
        <f aca="false">IF(OR(H64="",I64=""),"",IF(N64="HST",J64+K64*((I64+H64)/2),IF(N64="HLT",J64+K64*((I64+H64)/2),J64+K64*LN((I64+H64)/2))))</f>
        <v/>
      </c>
      <c r="N64" s="28"/>
      <c r="O64" s="28"/>
      <c r="P64" s="26" t="str">
        <f aca="false">IF(O64="","",IF($H$3="US",IF(LEFT(N64,1)="S",IF(O64&lt;=4000,1,IF(O64&gt;4000,0.79+(6*O64/100000))),IF(LEFT(N64,1)="L",IF(O64&lt;=200,1,IF(O64&gt;200,1.005+(4.5526*O64/100000))),IF(LEFT(N64,1)="H",1))),IF($H$3="SI",IF(LEFT(N64,1)="S",IF(O64&lt;=1219.51,1,IF(O64&gt;1219.51,0.79+(6*(O64*3.28)/100000))),IF(LEFT(N64,1)="L",IF(O64&lt;=60.98,1,IF(O64&gt;60.98,1.005+(4.5526*(O64*3.28)/100000))),IF(LEFT(N64,1)="H",1))))))</f>
        <v/>
      </c>
      <c r="Q64" s="32"/>
      <c r="R64" s="33" t="str">
        <f aca="false">IF(OR(A64="",N64=""),"",IF(AF64&lt;0,0,IF(AD64=0,"Review",IF($H$3="US",ROUND(((H64-I64-(AG64*G64))/(G64*M64)-(L64*Q64))*P64,1),ROUND(((H64-I64-(AG64*G64))/(G64*M64)-(L64/8.696*Q64))*P64*37,1)))))</f>
        <v/>
      </c>
      <c r="S64" s="34" t="str">
        <f aca="false">IF(OR(R64="Review",R64=""),"",IF(R64=0,"",(SQRT(SUMSQ((5),(100*1.4/(H64-I64)),(100*IF($H$3="US",0.1,0.1*37)/R64)))/100)*R64))</f>
        <v/>
      </c>
      <c r="T64" s="62" t="str">
        <f aca="false">IF(OR(R64="Review",R64=""),"",IF(R64=0,"",S64/R64))</f>
        <v/>
      </c>
      <c r="U64" s="63"/>
      <c r="V64" s="63"/>
      <c r="W64" s="63"/>
      <c r="X64" s="63"/>
      <c r="Y64" s="63"/>
      <c r="Z64" s="63"/>
      <c r="AA64" s="63"/>
      <c r="AB64" s="63"/>
      <c r="AC64" s="2"/>
      <c r="AD64" s="64" t="n">
        <f aca="false">AND(NOT(ISBLANK(C64)),NOT(ISBLANK(E64)),NOT(ISBLANK(H64)),NOT(ISBLANK(I64)),NOT(ISBLANK(O64)),NOT(ISBLANK(Q64)),Q64&gt;=0,O64&gt;=0,H64&gt;=0,I64&gt;=0,G64&gt;0)</f>
        <v>0</v>
      </c>
      <c r="AE64" s="63" t="s">
        <v>39</v>
      </c>
      <c r="AF64" s="65" t="str">
        <f aca="false">IF(AD64=0,"Review",IF($H$3="US",((H64-I64-(AG64*G64))/(G64*M64)-(L64*Q64))*P64,((H64-I64-(AG64*G64))/(G64*M64)-(L64/8.696*Q64))*P64*37))</f>
        <v>Review</v>
      </c>
      <c r="AG64" s="66" t="n">
        <f aca="false">IF(OR(N64="SLT",N64="LLT",N64="LLT-OO",N64="HLT"),0.022223,0.066667)</f>
        <v>0.066667</v>
      </c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</row>
    <row r="65" customFormat="false" ht="18.1" hidden="false" customHeight="true" outlineLevel="0" collapsed="false">
      <c r="A65" s="23"/>
      <c r="B65" s="23"/>
      <c r="C65" s="24"/>
      <c r="D65" s="25"/>
      <c r="E65" s="24"/>
      <c r="F65" s="25"/>
      <c r="G65" s="26" t="str">
        <f aca="false">IF(OR(C65="",D65="",E65="",F65=""),"",(E65+F65)-(C65+D65))</f>
        <v/>
      </c>
      <c r="H65" s="27"/>
      <c r="I65" s="28"/>
      <c r="J65" s="29" t="n">
        <f aca="false">IF(N65="SST",0.314473,IF(N65="SLT",0.031243,IF(N65="LST",0.124228,IF(N65="LLT",0.010189,IF(N65="LST-OO",0.074671,IF(N65="LLT-OO",0.011965,IF(N65="LMT-OO",0.013497,IF(N65="HST",7.2954,IF(N65="HLT",0.60795)))))))))</f>
        <v>0</v>
      </c>
      <c r="K65" s="29" t="n">
        <f aca="false">IF(N65="SST",0.260619,IF(N65="SLT",0.02188,IF(N65="LST",0.040676,IF(N65="LLT",0.003372,IF(N65="LST-OO",0.037557,IF(N65="LLT-OO",0.002079,IF(N65="LMT-OO",0.012499,IF(N65="HST",0.004293,IF(N65="HLT",0.0003578)))))))))</f>
        <v>0</v>
      </c>
      <c r="L65" s="30" t="n">
        <f aca="false">IF(N65="SST",0.087,IF(N65="SLT",0.087,IF(N65="LST",0.12,IF(N65="LLT",0.12,IF(N65="LST-OO",0.12,IF(N65="LLT-OO",0.12,IF(N65="LMT-OO",0.12,IF(N65="HST",0.07,IF(N65="HLT",0.07)))))))))</f>
        <v>0</v>
      </c>
      <c r="M65" s="31" t="str">
        <f aca="false">IF(OR(H65="",I65=""),"",IF(N65="HST",J65+K65*((I65+H65)/2),IF(N65="HLT",J65+K65*((I65+H65)/2),J65+K65*LN((I65+H65)/2))))</f>
        <v/>
      </c>
      <c r="N65" s="28"/>
      <c r="O65" s="28"/>
      <c r="P65" s="26" t="str">
        <f aca="false">IF(O65="","",IF($H$3="US",IF(LEFT(N65,1)="S",IF(O65&lt;=4000,1,IF(O65&gt;4000,0.79+(6*O65/100000))),IF(LEFT(N65,1)="L",IF(O65&lt;=200,1,IF(O65&gt;200,1.005+(4.5526*O65/100000))),IF(LEFT(N65,1)="H",1))),IF($H$3="SI",IF(LEFT(N65,1)="S",IF(O65&lt;=1219.51,1,IF(O65&gt;1219.51,0.79+(6*(O65*3.28)/100000))),IF(LEFT(N65,1)="L",IF(O65&lt;=60.98,1,IF(O65&gt;60.98,1.005+(4.5526*(O65*3.28)/100000))),IF(LEFT(N65,1)="H",1))))))</f>
        <v/>
      </c>
      <c r="Q65" s="32"/>
      <c r="R65" s="33" t="str">
        <f aca="false">IF(OR(A65="",N65=""),"",IF(AF65&lt;0,0,IF(AD65=0,"Review",IF($H$3="US",ROUND(((H65-I65-(AG65*G65))/(G65*M65)-(L65*Q65))*P65,1),ROUND(((H65-I65-(AG65*G65))/(G65*M65)-(L65/8.696*Q65))*P65*37,1)))))</f>
        <v/>
      </c>
      <c r="S65" s="34" t="str">
        <f aca="false">IF(OR(R65="Review",R65=""),"",IF(R65=0,"",(SQRT(SUMSQ((5),(100*1.4/(H65-I65)),(100*IF($H$3="US",0.1,0.1*37)/R65)))/100)*R65))</f>
        <v/>
      </c>
      <c r="T65" s="62" t="str">
        <f aca="false">IF(OR(R65="Review",R65=""),"",IF(R65=0,"",S65/R65))</f>
        <v/>
      </c>
      <c r="U65" s="63"/>
      <c r="V65" s="63"/>
      <c r="W65" s="63"/>
      <c r="X65" s="63"/>
      <c r="Y65" s="63"/>
      <c r="Z65" s="63"/>
      <c r="AA65" s="63"/>
      <c r="AB65" s="63"/>
      <c r="AC65" s="2"/>
      <c r="AD65" s="64" t="n">
        <f aca="false">AND(NOT(ISBLANK(C65)),NOT(ISBLANK(E65)),NOT(ISBLANK(H65)),NOT(ISBLANK(I65)),NOT(ISBLANK(O65)),NOT(ISBLANK(Q65)),Q65&gt;=0,O65&gt;=0,H65&gt;=0,I65&gt;=0,G65&gt;0)</f>
        <v>0</v>
      </c>
      <c r="AE65" s="63" t="s">
        <v>39</v>
      </c>
      <c r="AF65" s="65" t="str">
        <f aca="false">IF(AD65=0,"Review",IF($H$3="US",((H65-I65-(AG65*G65))/(G65*M65)-(L65*Q65))*P65,((H65-I65-(AG65*G65))/(G65*M65)-(L65/8.696*Q65))*P65*37))</f>
        <v>Review</v>
      </c>
      <c r="AG65" s="66" t="n">
        <f aca="false">IF(OR(N65="SLT",N65="LLT",N65="LLT-OO",N65="HLT"),0.022223,0.066667)</f>
        <v>0.066667</v>
      </c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</row>
    <row r="66" customFormat="false" ht="18.1" hidden="false" customHeight="true" outlineLevel="0" collapsed="false">
      <c r="A66" s="23"/>
      <c r="B66" s="23"/>
      <c r="C66" s="24"/>
      <c r="D66" s="25"/>
      <c r="E66" s="24"/>
      <c r="F66" s="25"/>
      <c r="G66" s="26" t="str">
        <f aca="false">IF(OR(C66="",D66="",E66="",F66=""),"",(E66+F66)-(C66+D66))</f>
        <v/>
      </c>
      <c r="H66" s="27"/>
      <c r="I66" s="28"/>
      <c r="J66" s="29" t="n">
        <f aca="false">IF(N66="SST",0.314473,IF(N66="SLT",0.031243,IF(N66="LST",0.124228,IF(N66="LLT",0.010189,IF(N66="LST-OO",0.074671,IF(N66="LLT-OO",0.011965,IF(N66="LMT-OO",0.013497,IF(N66="HST",7.2954,IF(N66="HLT",0.60795)))))))))</f>
        <v>0</v>
      </c>
      <c r="K66" s="29" t="n">
        <f aca="false">IF(N66="SST",0.260619,IF(N66="SLT",0.02188,IF(N66="LST",0.040676,IF(N66="LLT",0.003372,IF(N66="LST-OO",0.037557,IF(N66="LLT-OO",0.002079,IF(N66="LMT-OO",0.012499,IF(N66="HST",0.004293,IF(N66="HLT",0.0003578)))))))))</f>
        <v>0</v>
      </c>
      <c r="L66" s="30" t="n">
        <f aca="false">IF(N66="SST",0.087,IF(N66="SLT",0.087,IF(N66="LST",0.12,IF(N66="LLT",0.12,IF(N66="LST-OO",0.12,IF(N66="LLT-OO",0.12,IF(N66="LMT-OO",0.12,IF(N66="HST",0.07,IF(N66="HLT",0.07)))))))))</f>
        <v>0</v>
      </c>
      <c r="M66" s="31" t="str">
        <f aca="false">IF(OR(H66="",I66=""),"",IF(N66="HST",J66+K66*((I66+H66)/2),IF(N66="HLT",J66+K66*((I66+H66)/2),J66+K66*LN((I66+H66)/2))))</f>
        <v/>
      </c>
      <c r="N66" s="28"/>
      <c r="O66" s="28"/>
      <c r="P66" s="26" t="str">
        <f aca="false">IF(O66="","",IF($H$3="US",IF(LEFT(N66,1)="S",IF(O66&lt;=4000,1,IF(O66&gt;4000,0.79+(6*O66/100000))),IF(LEFT(N66,1)="L",IF(O66&lt;=200,1,IF(O66&gt;200,1.005+(4.5526*O66/100000))),IF(LEFT(N66,1)="H",1))),IF($H$3="SI",IF(LEFT(N66,1)="S",IF(O66&lt;=1219.51,1,IF(O66&gt;1219.51,0.79+(6*(O66*3.28)/100000))),IF(LEFT(N66,1)="L",IF(O66&lt;=60.98,1,IF(O66&gt;60.98,1.005+(4.5526*(O66*3.28)/100000))),IF(LEFT(N66,1)="H",1))))))</f>
        <v/>
      </c>
      <c r="Q66" s="32"/>
      <c r="R66" s="33" t="str">
        <f aca="false">IF(OR(A66="",N66=""),"",IF(AF66&lt;0,0,IF(AD66=0,"Review",IF($H$3="US",ROUND(((H66-I66-(AG66*G66))/(G66*M66)-(L66*Q66))*P66,1),ROUND(((H66-I66-(AG66*G66))/(G66*M66)-(L66/8.696*Q66))*P66*37,1)))))</f>
        <v/>
      </c>
      <c r="S66" s="34" t="str">
        <f aca="false">IF(OR(R66="Review",R66=""),"",IF(R66=0,"",(SQRT(SUMSQ((5),(100*1.4/(H66-I66)),(100*IF($H$3="US",0.1,0.1*37)/R66)))/100)*R66))</f>
        <v/>
      </c>
      <c r="T66" s="62" t="str">
        <f aca="false">IF(OR(R66="Review",R66=""),"",IF(R66=0,"",S66/R66))</f>
        <v/>
      </c>
      <c r="U66" s="63"/>
      <c r="V66" s="63"/>
      <c r="W66" s="63"/>
      <c r="X66" s="63"/>
      <c r="Y66" s="63"/>
      <c r="Z66" s="63"/>
      <c r="AA66" s="63"/>
      <c r="AB66" s="63"/>
      <c r="AC66" s="2"/>
      <c r="AD66" s="64" t="n">
        <f aca="false">AND(NOT(ISBLANK(C66)),NOT(ISBLANK(E66)),NOT(ISBLANK(H66)),NOT(ISBLANK(I66)),NOT(ISBLANK(O66)),NOT(ISBLANK(Q66)),Q66&gt;=0,O66&gt;=0,H66&gt;=0,I66&gt;=0,G66&gt;0)</f>
        <v>0</v>
      </c>
      <c r="AE66" s="63" t="s">
        <v>39</v>
      </c>
      <c r="AF66" s="65" t="str">
        <f aca="false">IF(AD66=0,"Review",IF($H$3="US",((H66-I66-(AG66*G66))/(G66*M66)-(L66*Q66))*P66,((H66-I66-(AG66*G66))/(G66*M66)-(L66/8.696*Q66))*P66*37))</f>
        <v>Review</v>
      </c>
      <c r="AG66" s="66" t="n">
        <f aca="false">IF(OR(N66="SLT",N66="LLT",N66="LLT-OO",N66="HLT"),0.022223,0.066667)</f>
        <v>0.066667</v>
      </c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</row>
    <row r="67" customFormat="false" ht="18.1" hidden="false" customHeight="true" outlineLevel="0" collapsed="false">
      <c r="A67" s="23"/>
      <c r="B67" s="23"/>
      <c r="C67" s="24"/>
      <c r="D67" s="25"/>
      <c r="E67" s="24"/>
      <c r="F67" s="25"/>
      <c r="G67" s="26" t="str">
        <f aca="false">IF(OR(C67="",D67="",E67="",F67=""),"",(E67+F67)-(C67+D67))</f>
        <v/>
      </c>
      <c r="H67" s="27"/>
      <c r="I67" s="28"/>
      <c r="J67" s="29" t="n">
        <f aca="false">IF(N67="SST",0.314473,IF(N67="SLT",0.031243,IF(N67="LST",0.124228,IF(N67="LLT",0.010189,IF(N67="LST-OO",0.074671,IF(N67="LLT-OO",0.011965,IF(N67="LMT-OO",0.013497,IF(N67="HST",7.2954,IF(N67="HLT",0.60795)))))))))</f>
        <v>0</v>
      </c>
      <c r="K67" s="29" t="n">
        <f aca="false">IF(N67="SST",0.260619,IF(N67="SLT",0.02188,IF(N67="LST",0.040676,IF(N67="LLT",0.003372,IF(N67="LST-OO",0.037557,IF(N67="LLT-OO",0.002079,IF(N67="LMT-OO",0.012499,IF(N67="HST",0.004293,IF(N67="HLT",0.0003578)))))))))</f>
        <v>0</v>
      </c>
      <c r="L67" s="30" t="n">
        <f aca="false">IF(N67="SST",0.087,IF(N67="SLT",0.087,IF(N67="LST",0.12,IF(N67="LLT",0.12,IF(N67="LST-OO",0.12,IF(N67="LLT-OO",0.12,IF(N67="LMT-OO",0.12,IF(N67="HST",0.07,IF(N67="HLT",0.07)))))))))</f>
        <v>0</v>
      </c>
      <c r="M67" s="31" t="str">
        <f aca="false">IF(OR(H67="",I67=""),"",IF(N67="HST",J67+K67*((I67+H67)/2),IF(N67="HLT",J67+K67*((I67+H67)/2),J67+K67*LN((I67+H67)/2))))</f>
        <v/>
      </c>
      <c r="N67" s="28"/>
      <c r="O67" s="28"/>
      <c r="P67" s="26" t="str">
        <f aca="false">IF(O67="","",IF($H$3="US",IF(LEFT(N67,1)="S",IF(O67&lt;=4000,1,IF(O67&gt;4000,0.79+(6*O67/100000))),IF(LEFT(N67,1)="L",IF(O67&lt;=200,1,IF(O67&gt;200,1.005+(4.5526*O67/100000))),IF(LEFT(N67,1)="H",1))),IF($H$3="SI",IF(LEFT(N67,1)="S",IF(O67&lt;=1219.51,1,IF(O67&gt;1219.51,0.79+(6*(O67*3.28)/100000))),IF(LEFT(N67,1)="L",IF(O67&lt;=60.98,1,IF(O67&gt;60.98,1.005+(4.5526*(O67*3.28)/100000))),IF(LEFT(N67,1)="H",1))))))</f>
        <v/>
      </c>
      <c r="Q67" s="32"/>
      <c r="R67" s="33" t="str">
        <f aca="false">IF(OR(A67="",N67=""),"",IF(AF67&lt;0,0,IF(AD67=0,"Review",IF($H$3="US",ROUND(((H67-I67-(AG67*G67))/(G67*M67)-(L67*Q67))*P67,1),ROUND(((H67-I67-(AG67*G67))/(G67*M67)-(L67/8.696*Q67))*P67*37,1)))))</f>
        <v/>
      </c>
      <c r="S67" s="34" t="str">
        <f aca="false">IF(OR(R67="Review",R67=""),"",IF(R67=0,"",(SQRT(SUMSQ((5),(100*1.4/(H67-I67)),(100*IF($H$3="US",0.1,0.1*37)/R67)))/100)*R67))</f>
        <v/>
      </c>
      <c r="T67" s="62" t="str">
        <f aca="false">IF(OR(R67="Review",R67=""),"",IF(R67=0,"",S67/R67))</f>
        <v/>
      </c>
      <c r="U67" s="63"/>
      <c r="V67" s="63"/>
      <c r="W67" s="63"/>
      <c r="X67" s="63"/>
      <c r="Y67" s="63"/>
      <c r="Z67" s="63"/>
      <c r="AA67" s="63"/>
      <c r="AB67" s="63"/>
      <c r="AC67" s="2"/>
      <c r="AD67" s="64" t="n">
        <f aca="false">AND(NOT(ISBLANK(C67)),NOT(ISBLANK(E67)),NOT(ISBLANK(H67)),NOT(ISBLANK(I67)),NOT(ISBLANK(O67)),NOT(ISBLANK(Q67)),Q67&gt;=0,O67&gt;=0,H67&gt;=0,I67&gt;=0,G67&gt;0)</f>
        <v>0</v>
      </c>
      <c r="AE67" s="63" t="s">
        <v>39</v>
      </c>
      <c r="AF67" s="65" t="str">
        <f aca="false">IF(AD67=0,"Review",IF($H$3="US",((H67-I67-(AG67*G67))/(G67*M67)-(L67*Q67))*P67,((H67-I67-(AG67*G67))/(G67*M67)-(L67/8.696*Q67))*P67*37))</f>
        <v>Review</v>
      </c>
      <c r="AG67" s="66" t="n">
        <f aca="false">IF(OR(N67="SLT",N67="LLT",N67="LLT-OO",N67="HLT"),0.022223,0.066667)</f>
        <v>0.066667</v>
      </c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</row>
    <row r="68" customFormat="false" ht="18.1" hidden="false" customHeight="true" outlineLevel="0" collapsed="false">
      <c r="A68" s="23"/>
      <c r="B68" s="23"/>
      <c r="C68" s="24"/>
      <c r="D68" s="25"/>
      <c r="E68" s="24"/>
      <c r="F68" s="25"/>
      <c r="G68" s="26" t="str">
        <f aca="false">IF(OR(C68="",D68="",E68="",F68=""),"",(E68+F68)-(C68+D68))</f>
        <v/>
      </c>
      <c r="H68" s="27"/>
      <c r="I68" s="28"/>
      <c r="J68" s="29" t="n">
        <f aca="false">IF(N68="SST",0.314473,IF(N68="SLT",0.031243,IF(N68="LST",0.124228,IF(N68="LLT",0.010189,IF(N68="LST-OO",0.074671,IF(N68="LLT-OO",0.011965,IF(N68="LMT-OO",0.013497,IF(N68="HST",7.2954,IF(N68="HLT",0.60795)))))))))</f>
        <v>0</v>
      </c>
      <c r="K68" s="29" t="n">
        <f aca="false">IF(N68="SST",0.260619,IF(N68="SLT",0.02188,IF(N68="LST",0.040676,IF(N68="LLT",0.003372,IF(N68="LST-OO",0.037557,IF(N68="LLT-OO",0.002079,IF(N68="LMT-OO",0.012499,IF(N68="HST",0.004293,IF(N68="HLT",0.0003578)))))))))</f>
        <v>0</v>
      </c>
      <c r="L68" s="30" t="n">
        <f aca="false">IF(N68="SST",0.087,IF(N68="SLT",0.087,IF(N68="LST",0.12,IF(N68="LLT",0.12,IF(N68="LST-OO",0.12,IF(N68="LLT-OO",0.12,IF(N68="LMT-OO",0.12,IF(N68="HST",0.07,IF(N68="HLT",0.07)))))))))</f>
        <v>0</v>
      </c>
      <c r="M68" s="31" t="str">
        <f aca="false">IF(OR(H68="",I68=""),"",IF(N68="HST",J68+K68*((I68+H68)/2),IF(N68="HLT",J68+K68*((I68+H68)/2),J68+K68*LN((I68+H68)/2))))</f>
        <v/>
      </c>
      <c r="N68" s="28"/>
      <c r="O68" s="28"/>
      <c r="P68" s="26" t="str">
        <f aca="false">IF(O68="","",IF($H$3="US",IF(LEFT(N68,1)="S",IF(O68&lt;=4000,1,IF(O68&gt;4000,0.79+(6*O68/100000))),IF(LEFT(N68,1)="L",IF(O68&lt;=200,1,IF(O68&gt;200,1.005+(4.5526*O68/100000))),IF(LEFT(N68,1)="H",1))),IF($H$3="SI",IF(LEFT(N68,1)="S",IF(O68&lt;=1219.51,1,IF(O68&gt;1219.51,0.79+(6*(O68*3.28)/100000))),IF(LEFT(N68,1)="L",IF(O68&lt;=60.98,1,IF(O68&gt;60.98,1.005+(4.5526*(O68*3.28)/100000))),IF(LEFT(N68,1)="H",1))))))</f>
        <v/>
      </c>
      <c r="Q68" s="32"/>
      <c r="R68" s="33" t="str">
        <f aca="false">IF(OR(A68="",N68=""),"",IF(AF68&lt;0,0,IF(AD68=0,"Review",IF($H$3="US",ROUND(((H68-I68-(AG68*G68))/(G68*M68)-(L68*Q68))*P68,1),ROUND(((H68-I68-(AG68*G68))/(G68*M68)-(L68/8.696*Q68))*P68*37,1)))))</f>
        <v/>
      </c>
      <c r="S68" s="34" t="str">
        <f aca="false">IF(OR(R68="Review",R68=""),"",IF(R68=0,"",(SQRT(SUMSQ((5),(100*1.4/(H68-I68)),(100*IF($H$3="US",0.1,0.1*37)/R68)))/100)*R68))</f>
        <v/>
      </c>
      <c r="T68" s="62" t="str">
        <f aca="false">IF(OR(R68="Review",R68=""),"",IF(R68=0,"",S68/R68))</f>
        <v/>
      </c>
      <c r="U68" s="63"/>
      <c r="V68" s="63"/>
      <c r="W68" s="63"/>
      <c r="X68" s="63"/>
      <c r="Y68" s="63"/>
      <c r="Z68" s="63"/>
      <c r="AA68" s="63"/>
      <c r="AB68" s="63"/>
      <c r="AC68" s="2"/>
      <c r="AD68" s="64" t="n">
        <f aca="false">AND(NOT(ISBLANK(C68)),NOT(ISBLANK(E68)),NOT(ISBLANK(H68)),NOT(ISBLANK(I68)),NOT(ISBLANK(O68)),NOT(ISBLANK(Q68)),Q68&gt;=0,O68&gt;=0,H68&gt;=0,I68&gt;=0,G68&gt;0)</f>
        <v>0</v>
      </c>
      <c r="AE68" s="63" t="s">
        <v>39</v>
      </c>
      <c r="AF68" s="65" t="str">
        <f aca="false">IF(AD68=0,"Review",IF($H$3="US",((H68-I68-(AG68*G68))/(G68*M68)-(L68*Q68))*P68,((H68-I68-(AG68*G68))/(G68*M68)-(L68/8.696*Q68))*P68*37))</f>
        <v>Review</v>
      </c>
      <c r="AG68" s="66" t="n">
        <f aca="false">IF(OR(N68="SLT",N68="LLT",N68="LLT-OO",N68="HLT"),0.022223,0.066667)</f>
        <v>0.066667</v>
      </c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</row>
    <row r="69" customFormat="false" ht="18.1" hidden="false" customHeight="true" outlineLevel="0" collapsed="false">
      <c r="A69" s="23"/>
      <c r="B69" s="23"/>
      <c r="C69" s="24"/>
      <c r="D69" s="25"/>
      <c r="E69" s="24"/>
      <c r="F69" s="25"/>
      <c r="G69" s="26" t="str">
        <f aca="false">IF(OR(C69="",D69="",E69="",F69=""),"",(E69+F69)-(C69+D69))</f>
        <v/>
      </c>
      <c r="H69" s="27"/>
      <c r="I69" s="28"/>
      <c r="J69" s="29" t="n">
        <f aca="false">IF(N69="SST",0.314473,IF(N69="SLT",0.031243,IF(N69="LST",0.124228,IF(N69="LLT",0.010189,IF(N69="LST-OO",0.074671,IF(N69="LLT-OO",0.011965,IF(N69="LMT-OO",0.013497,IF(N69="HST",7.2954,IF(N69="HLT",0.60795)))))))))</f>
        <v>0</v>
      </c>
      <c r="K69" s="29" t="n">
        <f aca="false">IF(N69="SST",0.260619,IF(N69="SLT",0.02188,IF(N69="LST",0.040676,IF(N69="LLT",0.003372,IF(N69="LST-OO",0.037557,IF(N69="LLT-OO",0.002079,IF(N69="LMT-OO",0.012499,IF(N69="HST",0.004293,IF(N69="HLT",0.0003578)))))))))</f>
        <v>0</v>
      </c>
      <c r="L69" s="30" t="n">
        <f aca="false">IF(N69="SST",0.087,IF(N69="SLT",0.087,IF(N69="LST",0.12,IF(N69="LLT",0.12,IF(N69="LST-OO",0.12,IF(N69="LLT-OO",0.12,IF(N69="LMT-OO",0.12,IF(N69="HST",0.07,IF(N69="HLT",0.07)))))))))</f>
        <v>0</v>
      </c>
      <c r="M69" s="31" t="str">
        <f aca="false">IF(OR(H69="",I69=""),"",IF(N69="HST",J69+K69*((I69+H69)/2),IF(N69="HLT",J69+K69*((I69+H69)/2),J69+K69*LN((I69+H69)/2))))</f>
        <v/>
      </c>
      <c r="N69" s="28"/>
      <c r="O69" s="28"/>
      <c r="P69" s="26" t="str">
        <f aca="false">IF(O69="","",IF($H$3="US",IF(LEFT(N69,1)="S",IF(O69&lt;=4000,1,IF(O69&gt;4000,0.79+(6*O69/100000))),IF(LEFT(N69,1)="L",IF(O69&lt;=200,1,IF(O69&gt;200,1.005+(4.5526*O69/100000))),IF(LEFT(N69,1)="H",1))),IF($H$3="SI",IF(LEFT(N69,1)="S",IF(O69&lt;=1219.51,1,IF(O69&gt;1219.51,0.79+(6*(O69*3.28)/100000))),IF(LEFT(N69,1)="L",IF(O69&lt;=60.98,1,IF(O69&gt;60.98,1.005+(4.5526*(O69*3.28)/100000))),IF(LEFT(N69,1)="H",1))))))</f>
        <v/>
      </c>
      <c r="Q69" s="32"/>
      <c r="R69" s="33" t="str">
        <f aca="false">IF(OR(A69="",N69=""),"",IF(AF69&lt;0,0,IF(AD69=0,"Review",IF($H$3="US",ROUND(((H69-I69-(AG69*G69))/(G69*M69)-(L69*Q69))*P69,1),ROUND(((H69-I69-(AG69*G69))/(G69*M69)-(L69/8.696*Q69))*P69*37,1)))))</f>
        <v/>
      </c>
      <c r="S69" s="34" t="str">
        <f aca="false">IF(OR(R69="Review",R69=""),"",IF(R69=0,"",(SQRT(SUMSQ((5),(100*1.4/(H69-I69)),(100*IF($H$3="US",0.1,0.1*37)/R69)))/100)*R69))</f>
        <v/>
      </c>
      <c r="T69" s="62" t="str">
        <f aca="false">IF(OR(R69="Review",R69=""),"",IF(R69=0,"",S69/R69))</f>
        <v/>
      </c>
      <c r="U69" s="63"/>
      <c r="V69" s="63"/>
      <c r="W69" s="63"/>
      <c r="X69" s="63"/>
      <c r="Y69" s="63"/>
      <c r="Z69" s="63"/>
      <c r="AA69" s="63"/>
      <c r="AB69" s="63"/>
      <c r="AC69" s="2"/>
      <c r="AD69" s="64" t="n">
        <f aca="false">AND(NOT(ISBLANK(C69)),NOT(ISBLANK(E69)),NOT(ISBLANK(H69)),NOT(ISBLANK(I69)),NOT(ISBLANK(O69)),NOT(ISBLANK(Q69)),Q69&gt;=0,O69&gt;=0,H69&gt;=0,I69&gt;=0,G69&gt;0)</f>
        <v>0</v>
      </c>
      <c r="AE69" s="63" t="s">
        <v>39</v>
      </c>
      <c r="AF69" s="65" t="str">
        <f aca="false">IF(AD69=0,"Review",IF($H$3="US",((H69-I69-(AG69*G69))/(G69*M69)-(L69*Q69))*P69,((H69-I69-(AG69*G69))/(G69*M69)-(L69/8.696*Q69))*P69*37))</f>
        <v>Review</v>
      </c>
      <c r="AG69" s="66" t="n">
        <f aca="false">IF(OR(N69="SLT",N69="LLT",N69="LLT-OO",N69="HLT"),0.022223,0.066667)</f>
        <v>0.066667</v>
      </c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</row>
    <row r="70" customFormat="false" ht="18.1" hidden="false" customHeight="true" outlineLevel="0" collapsed="false">
      <c r="A70" s="23"/>
      <c r="B70" s="23"/>
      <c r="C70" s="24"/>
      <c r="D70" s="25"/>
      <c r="E70" s="24"/>
      <c r="F70" s="25"/>
      <c r="G70" s="26" t="str">
        <f aca="false">IF(OR(C70="",D70="",E70="",F70=""),"",(E70+F70)-(C70+D70))</f>
        <v/>
      </c>
      <c r="H70" s="27"/>
      <c r="I70" s="28"/>
      <c r="J70" s="29" t="n">
        <f aca="false">IF(N70="SST",0.314473,IF(N70="SLT",0.031243,IF(N70="LST",0.124228,IF(N70="LLT",0.010189,IF(N70="LST-OO",0.074671,IF(N70="LLT-OO",0.011965,IF(N70="LMT-OO",0.013497,IF(N70="HST",7.2954,IF(N70="HLT",0.60795)))))))))</f>
        <v>0</v>
      </c>
      <c r="K70" s="29" t="n">
        <f aca="false">IF(N70="SST",0.260619,IF(N70="SLT",0.02188,IF(N70="LST",0.040676,IF(N70="LLT",0.003372,IF(N70="LST-OO",0.037557,IF(N70="LLT-OO",0.002079,IF(N70="LMT-OO",0.012499,IF(N70="HST",0.004293,IF(N70="HLT",0.0003578)))))))))</f>
        <v>0</v>
      </c>
      <c r="L70" s="30" t="n">
        <f aca="false">IF(N70="SST",0.087,IF(N70="SLT",0.087,IF(N70="LST",0.12,IF(N70="LLT",0.12,IF(N70="LST-OO",0.12,IF(N70="LLT-OO",0.12,IF(N70="LMT-OO",0.12,IF(N70="HST",0.07,IF(N70="HLT",0.07)))))))))</f>
        <v>0</v>
      </c>
      <c r="M70" s="31" t="str">
        <f aca="false">IF(OR(H70="",I70=""),"",IF(N70="HST",J70+K70*((I70+H70)/2),IF(N70="HLT",J70+K70*((I70+H70)/2),J70+K70*LN((I70+H70)/2))))</f>
        <v/>
      </c>
      <c r="N70" s="28"/>
      <c r="O70" s="28"/>
      <c r="P70" s="26" t="str">
        <f aca="false">IF(O70="","",IF($H$3="US",IF(LEFT(N70,1)="S",IF(O70&lt;=4000,1,IF(O70&gt;4000,0.79+(6*O70/100000))),IF(LEFT(N70,1)="L",IF(O70&lt;=200,1,IF(O70&gt;200,1.005+(4.5526*O70/100000))),IF(LEFT(N70,1)="H",1))),IF($H$3="SI",IF(LEFT(N70,1)="S",IF(O70&lt;=1219.51,1,IF(O70&gt;1219.51,0.79+(6*(O70*3.28)/100000))),IF(LEFT(N70,1)="L",IF(O70&lt;=60.98,1,IF(O70&gt;60.98,1.005+(4.5526*(O70*3.28)/100000))),IF(LEFT(N70,1)="H",1))))))</f>
        <v/>
      </c>
      <c r="Q70" s="32"/>
      <c r="R70" s="33" t="str">
        <f aca="false">IF(OR(A70="",N70=""),"",IF(AF70&lt;0,0,IF(AD70=0,"Review",IF($H$3="US",ROUND(((H70-I70-(AG70*G70))/(G70*M70)-(L70*Q70))*P70,1),ROUND(((H70-I70-(AG70*G70))/(G70*M70)-(L70/8.696*Q70))*P70*37,1)))))</f>
        <v/>
      </c>
      <c r="S70" s="34" t="str">
        <f aca="false">IF(OR(R70="Review",R70=""),"",IF(R70=0,"",(SQRT(SUMSQ((5),(100*1.4/(H70-I70)),(100*IF($H$3="US",0.1,0.1*37)/R70)))/100)*R70))</f>
        <v/>
      </c>
      <c r="T70" s="62" t="str">
        <f aca="false">IF(OR(R70="Review",R70=""),"",IF(R70=0,"",S70/R70))</f>
        <v/>
      </c>
      <c r="U70" s="63"/>
      <c r="V70" s="63"/>
      <c r="W70" s="63"/>
      <c r="X70" s="63"/>
      <c r="Y70" s="63"/>
      <c r="Z70" s="63"/>
      <c r="AA70" s="63"/>
      <c r="AB70" s="63"/>
      <c r="AC70" s="2"/>
      <c r="AD70" s="64" t="n">
        <f aca="false">AND(NOT(ISBLANK(C70)),NOT(ISBLANK(E70)),NOT(ISBLANK(H70)),NOT(ISBLANK(I70)),NOT(ISBLANK(O70)),NOT(ISBLANK(Q70)),Q70&gt;=0,O70&gt;=0,H70&gt;=0,I70&gt;=0,G70&gt;0)</f>
        <v>0</v>
      </c>
      <c r="AE70" s="63" t="s">
        <v>39</v>
      </c>
      <c r="AF70" s="65" t="str">
        <f aca="false">IF(AD70=0,"Review",IF($H$3="US",((H70-I70-(AG70*G70))/(G70*M70)-(L70*Q70))*P70,((H70-I70-(AG70*G70))/(G70*M70)-(L70/8.696*Q70))*P70*37))</f>
        <v>Review</v>
      </c>
      <c r="AG70" s="66" t="n">
        <f aca="false">IF(OR(N70="SLT",N70="LLT",N70="LLT-OO",N70="HLT"),0.022223,0.066667)</f>
        <v>0.066667</v>
      </c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</row>
    <row r="71" customFormat="false" ht="18.1" hidden="false" customHeight="true" outlineLevel="0" collapsed="false">
      <c r="A71" s="23"/>
      <c r="B71" s="23"/>
      <c r="C71" s="24"/>
      <c r="D71" s="25"/>
      <c r="E71" s="24"/>
      <c r="F71" s="25"/>
      <c r="G71" s="26" t="str">
        <f aca="false">IF(OR(C71="",D71="",E71="",F71=""),"",(E71+F71)-(C71+D71))</f>
        <v/>
      </c>
      <c r="H71" s="27"/>
      <c r="I71" s="28"/>
      <c r="J71" s="29" t="n">
        <f aca="false">IF(N71="SST",0.314473,IF(N71="SLT",0.031243,IF(N71="LST",0.124228,IF(N71="LLT",0.010189,IF(N71="LST-OO",0.074671,IF(N71="LLT-OO",0.011965,IF(N71="LMT-OO",0.013497,IF(N71="HST",7.2954,IF(N71="HLT",0.60795)))))))))</f>
        <v>0</v>
      </c>
      <c r="K71" s="29" t="n">
        <f aca="false">IF(N71="SST",0.260619,IF(N71="SLT",0.02188,IF(N71="LST",0.040676,IF(N71="LLT",0.003372,IF(N71="LST-OO",0.037557,IF(N71="LLT-OO",0.002079,IF(N71="LMT-OO",0.012499,IF(N71="HST",0.004293,IF(N71="HLT",0.0003578)))))))))</f>
        <v>0</v>
      </c>
      <c r="L71" s="30" t="n">
        <f aca="false">IF(N71="SST",0.087,IF(N71="SLT",0.087,IF(N71="LST",0.12,IF(N71="LLT",0.12,IF(N71="LST-OO",0.12,IF(N71="LLT-OO",0.12,IF(N71="LMT-OO",0.12,IF(N71="HST",0.07,IF(N71="HLT",0.07)))))))))</f>
        <v>0</v>
      </c>
      <c r="M71" s="31" t="str">
        <f aca="false">IF(OR(H71="",I71=""),"",IF(N71="HST",J71+K71*((I71+H71)/2),IF(N71="HLT",J71+K71*((I71+H71)/2),J71+K71*LN((I71+H71)/2))))</f>
        <v/>
      </c>
      <c r="N71" s="28"/>
      <c r="O71" s="28"/>
      <c r="P71" s="26" t="str">
        <f aca="false">IF(O71="","",IF($H$3="US",IF(LEFT(N71,1)="S",IF(O71&lt;=4000,1,IF(O71&gt;4000,0.79+(6*O71/100000))),IF(LEFT(N71,1)="L",IF(O71&lt;=200,1,IF(O71&gt;200,1.005+(4.5526*O71/100000))),IF(LEFT(N71,1)="H",1))),IF($H$3="SI",IF(LEFT(N71,1)="S",IF(O71&lt;=1219.51,1,IF(O71&gt;1219.51,0.79+(6*(O71*3.28)/100000))),IF(LEFT(N71,1)="L",IF(O71&lt;=60.98,1,IF(O71&gt;60.98,1.005+(4.5526*(O71*3.28)/100000))),IF(LEFT(N71,1)="H",1))))))</f>
        <v/>
      </c>
      <c r="Q71" s="32"/>
      <c r="R71" s="33" t="str">
        <f aca="false">IF(OR(A71="",N71=""),"",IF(AF71&lt;0,0,IF(AD71=0,"Review",IF($H$3="US",ROUND(((H71-I71-(AG71*G71))/(G71*M71)-(L71*Q71))*P71,1),ROUND(((H71-I71-(AG71*G71))/(G71*M71)-(L71/8.696*Q71))*P71*37,1)))))</f>
        <v/>
      </c>
      <c r="S71" s="34" t="str">
        <f aca="false">IF(OR(R71="Review",R71=""),"",IF(R71=0,"",(SQRT(SUMSQ((5),(100*1.4/(H71-I71)),(100*IF($H$3="US",0.1,0.1*37)/R71)))/100)*R71))</f>
        <v/>
      </c>
      <c r="T71" s="62" t="str">
        <f aca="false">IF(OR(R71="Review",R71=""),"",IF(R71=0,"",S71/R71))</f>
        <v/>
      </c>
      <c r="U71" s="63"/>
      <c r="V71" s="63"/>
      <c r="W71" s="63"/>
      <c r="X71" s="63"/>
      <c r="Y71" s="63"/>
      <c r="Z71" s="63"/>
      <c r="AA71" s="63"/>
      <c r="AB71" s="63"/>
      <c r="AC71" s="2"/>
      <c r="AD71" s="64" t="n">
        <f aca="false">AND(NOT(ISBLANK(C71)),NOT(ISBLANK(E71)),NOT(ISBLANK(H71)),NOT(ISBLANK(I71)),NOT(ISBLANK(O71)),NOT(ISBLANK(Q71)),Q71&gt;=0,O71&gt;=0,H71&gt;=0,I71&gt;=0,G71&gt;0)</f>
        <v>0</v>
      </c>
      <c r="AE71" s="63" t="s">
        <v>39</v>
      </c>
      <c r="AF71" s="65" t="str">
        <f aca="false">IF(AD71=0,"Review",IF($H$3="US",((H71-I71-(AG71*G71))/(G71*M71)-(L71*Q71))*P71,((H71-I71-(AG71*G71))/(G71*M71)-(L71/8.696*Q71))*P71*37))</f>
        <v>Review</v>
      </c>
      <c r="AG71" s="66" t="n">
        <f aca="false">IF(OR(N71="SLT",N71="LLT",N71="LLT-OO",N71="HLT"),0.022223,0.066667)</f>
        <v>0.066667</v>
      </c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</row>
    <row r="72" customFormat="false" ht="18.1" hidden="false" customHeight="true" outlineLevel="0" collapsed="false">
      <c r="A72" s="23"/>
      <c r="B72" s="23"/>
      <c r="C72" s="24"/>
      <c r="D72" s="25"/>
      <c r="E72" s="24"/>
      <c r="F72" s="25"/>
      <c r="G72" s="26" t="str">
        <f aca="false">IF(OR(C72="",D72="",E72="",F72=""),"",(E72+F72)-(C72+D72))</f>
        <v/>
      </c>
      <c r="H72" s="27"/>
      <c r="I72" s="28"/>
      <c r="J72" s="29" t="n">
        <f aca="false">IF(N72="SST",0.314473,IF(N72="SLT",0.031243,IF(N72="LST",0.124228,IF(N72="LLT",0.010189,IF(N72="LST-OO",0.074671,IF(N72="LLT-OO",0.011965,IF(N72="LMT-OO",0.013497,IF(N72="HST",7.2954,IF(N72="HLT",0.60795)))))))))</f>
        <v>0</v>
      </c>
      <c r="K72" s="29" t="n">
        <f aca="false">IF(N72="SST",0.260619,IF(N72="SLT",0.02188,IF(N72="LST",0.040676,IF(N72="LLT",0.003372,IF(N72="LST-OO",0.037557,IF(N72="LLT-OO",0.002079,IF(N72="LMT-OO",0.012499,IF(N72="HST",0.004293,IF(N72="HLT",0.0003578)))))))))</f>
        <v>0</v>
      </c>
      <c r="L72" s="30" t="n">
        <f aca="false">IF(N72="SST",0.087,IF(N72="SLT",0.087,IF(N72="LST",0.12,IF(N72="LLT",0.12,IF(N72="LST-OO",0.12,IF(N72="LLT-OO",0.12,IF(N72="LMT-OO",0.12,IF(N72="HST",0.07,IF(N72="HLT",0.07)))))))))</f>
        <v>0</v>
      </c>
      <c r="M72" s="31" t="str">
        <f aca="false">IF(OR(H72="",I72=""),"",IF(N72="HST",J72+K72*((I72+H72)/2),IF(N72="HLT",J72+K72*((I72+H72)/2),J72+K72*LN((I72+H72)/2))))</f>
        <v/>
      </c>
      <c r="N72" s="28"/>
      <c r="O72" s="28"/>
      <c r="P72" s="26" t="str">
        <f aca="false">IF(O72="","",IF($H$3="US",IF(LEFT(N72,1)="S",IF(O72&lt;=4000,1,IF(O72&gt;4000,0.79+(6*O72/100000))),IF(LEFT(N72,1)="L",IF(O72&lt;=200,1,IF(O72&gt;200,1.005+(4.5526*O72/100000))),IF(LEFT(N72,1)="H",1))),IF($H$3="SI",IF(LEFT(N72,1)="S",IF(O72&lt;=1219.51,1,IF(O72&gt;1219.51,0.79+(6*(O72*3.28)/100000))),IF(LEFT(N72,1)="L",IF(O72&lt;=60.98,1,IF(O72&gt;60.98,1.005+(4.5526*(O72*3.28)/100000))),IF(LEFT(N72,1)="H",1))))))</f>
        <v/>
      </c>
      <c r="Q72" s="32"/>
      <c r="R72" s="33" t="str">
        <f aca="false">IF(OR(A72="",N72=""),"",IF(AF72&lt;0,0,IF(AD72=0,"Review",IF($H$3="US",ROUND(((H72-I72-(AG72*G72))/(G72*M72)-(L72*Q72))*P72,1),ROUND(((H72-I72-(AG72*G72))/(G72*M72)-(L72/8.696*Q72))*P72*37,1)))))</f>
        <v/>
      </c>
      <c r="S72" s="34" t="str">
        <f aca="false">IF(OR(R72="Review",R72=""),"",IF(R72=0,"",(SQRT(SUMSQ((5),(100*1.4/(H72-I72)),(100*IF($H$3="US",0.1,0.1*37)/R72)))/100)*R72))</f>
        <v/>
      </c>
      <c r="T72" s="62" t="str">
        <f aca="false">IF(OR(R72="Review",R72=""),"",IF(R72=0,"",S72/R72))</f>
        <v/>
      </c>
      <c r="U72" s="63"/>
      <c r="V72" s="63"/>
      <c r="W72" s="63"/>
      <c r="X72" s="63"/>
      <c r="Y72" s="63"/>
      <c r="Z72" s="63"/>
      <c r="AA72" s="63"/>
      <c r="AB72" s="63"/>
      <c r="AC72" s="2"/>
      <c r="AD72" s="64" t="n">
        <f aca="false">AND(NOT(ISBLANK(C72)),NOT(ISBLANK(E72)),NOT(ISBLANK(H72)),NOT(ISBLANK(I72)),NOT(ISBLANK(O72)),NOT(ISBLANK(Q72)),Q72&gt;=0,O72&gt;=0,H72&gt;=0,I72&gt;=0,G72&gt;0)</f>
        <v>0</v>
      </c>
      <c r="AE72" s="63" t="s">
        <v>39</v>
      </c>
      <c r="AF72" s="65" t="str">
        <f aca="false">IF(AD72=0,"Review",IF($H$3="US",((H72-I72-(AG72*G72))/(G72*M72)-(L72*Q72))*P72,((H72-I72-(AG72*G72))/(G72*M72)-(L72/8.696*Q72))*P72*37))</f>
        <v>Review</v>
      </c>
      <c r="AG72" s="66" t="n">
        <f aca="false">IF(OR(N72="SLT",N72="LLT",N72="LLT-OO",N72="HLT"),0.022223,0.066667)</f>
        <v>0.066667</v>
      </c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</row>
    <row r="73" customFormat="false" ht="18.1" hidden="false" customHeight="true" outlineLevel="0" collapsed="false">
      <c r="A73" s="23"/>
      <c r="B73" s="23"/>
      <c r="C73" s="24"/>
      <c r="D73" s="25"/>
      <c r="E73" s="24"/>
      <c r="F73" s="25"/>
      <c r="G73" s="26" t="str">
        <f aca="false">IF(OR(C73="",D73="",E73="",F73=""),"",(E73+F73)-(C73+D73))</f>
        <v/>
      </c>
      <c r="H73" s="27"/>
      <c r="I73" s="28"/>
      <c r="J73" s="29" t="n">
        <f aca="false">IF(N73="SST",0.314473,IF(N73="SLT",0.031243,IF(N73="LST",0.124228,IF(N73="LLT",0.010189,IF(N73="LST-OO",0.074671,IF(N73="LLT-OO",0.011965,IF(N73="LMT-OO",0.013497,IF(N73="HST",7.2954,IF(N73="HLT",0.60795)))))))))</f>
        <v>0</v>
      </c>
      <c r="K73" s="29" t="n">
        <f aca="false">IF(N73="SST",0.260619,IF(N73="SLT",0.02188,IF(N73="LST",0.040676,IF(N73="LLT",0.003372,IF(N73="LST-OO",0.037557,IF(N73="LLT-OO",0.002079,IF(N73="LMT-OO",0.012499,IF(N73="HST",0.004293,IF(N73="HLT",0.0003578)))))))))</f>
        <v>0</v>
      </c>
      <c r="L73" s="30" t="n">
        <f aca="false">IF(N73="SST",0.087,IF(N73="SLT",0.087,IF(N73="LST",0.12,IF(N73="LLT",0.12,IF(N73="LST-OO",0.12,IF(N73="LLT-OO",0.12,IF(N73="LMT-OO",0.12,IF(N73="HST",0.07,IF(N73="HLT",0.07)))))))))</f>
        <v>0</v>
      </c>
      <c r="M73" s="31" t="str">
        <f aca="false">IF(OR(H73="",I73=""),"",IF(N73="HST",J73+K73*((I73+H73)/2),IF(N73="HLT",J73+K73*((I73+H73)/2),J73+K73*LN((I73+H73)/2))))</f>
        <v/>
      </c>
      <c r="N73" s="28"/>
      <c r="O73" s="28"/>
      <c r="P73" s="26" t="str">
        <f aca="false">IF(O73="","",IF($H$3="US",IF(LEFT(N73,1)="S",IF(O73&lt;=4000,1,IF(O73&gt;4000,0.79+(6*O73/100000))),IF(LEFT(N73,1)="L",IF(O73&lt;=200,1,IF(O73&gt;200,1.005+(4.5526*O73/100000))),IF(LEFT(N73,1)="H",1))),IF($H$3="SI",IF(LEFT(N73,1)="S",IF(O73&lt;=1219.51,1,IF(O73&gt;1219.51,0.79+(6*(O73*3.28)/100000))),IF(LEFT(N73,1)="L",IF(O73&lt;=60.98,1,IF(O73&gt;60.98,1.005+(4.5526*(O73*3.28)/100000))),IF(LEFT(N73,1)="H",1))))))</f>
        <v/>
      </c>
      <c r="Q73" s="32"/>
      <c r="R73" s="33" t="str">
        <f aca="false">IF(OR(A73="",N73=""),"",IF(AF73&lt;0,0,IF(AD73=0,"Review",IF($H$3="US",ROUND(((H73-I73-(AG73*G73))/(G73*M73)-(L73*Q73))*P73,1),ROUND(((H73-I73-(AG73*G73))/(G73*M73)-(L73/8.696*Q73))*P73*37,1)))))</f>
        <v/>
      </c>
      <c r="S73" s="34" t="str">
        <f aca="false">IF(OR(R73="Review",R73=""),"",IF(R73=0,"",(SQRT(SUMSQ((5),(100*1.4/(H73-I73)),(100*IF($H$3="US",0.1,0.1*37)/R73)))/100)*R73))</f>
        <v/>
      </c>
      <c r="T73" s="62" t="str">
        <f aca="false">IF(OR(R73="Review",R73=""),"",IF(R73=0,"",S73/R73))</f>
        <v/>
      </c>
      <c r="U73" s="63"/>
      <c r="V73" s="63"/>
      <c r="W73" s="63"/>
      <c r="X73" s="63"/>
      <c r="Y73" s="63"/>
      <c r="Z73" s="63"/>
      <c r="AA73" s="63"/>
      <c r="AB73" s="63"/>
      <c r="AC73" s="2"/>
      <c r="AD73" s="64" t="n">
        <f aca="false">AND(NOT(ISBLANK(C73)),NOT(ISBLANK(E73)),NOT(ISBLANK(H73)),NOT(ISBLANK(I73)),NOT(ISBLANK(O73)),NOT(ISBLANK(Q73)),Q73&gt;=0,O73&gt;=0,H73&gt;=0,I73&gt;=0,G73&gt;0)</f>
        <v>0</v>
      </c>
      <c r="AE73" s="63" t="s">
        <v>39</v>
      </c>
      <c r="AF73" s="65" t="str">
        <f aca="false">IF(AD73=0,"Review",IF($H$3="US",((H73-I73-(AG73*G73))/(G73*M73)-(L73*Q73))*P73,((H73-I73-(AG73*G73))/(G73*M73)-(L73/8.696*Q73))*P73*37))</f>
        <v>Review</v>
      </c>
      <c r="AG73" s="66" t="n">
        <f aca="false">IF(OR(N73="SLT",N73="LLT",N73="LLT-OO",N73="HLT"),0.022223,0.066667)</f>
        <v>0.066667</v>
      </c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</row>
    <row r="74" customFormat="false" ht="18.1" hidden="false" customHeight="true" outlineLevel="0" collapsed="false">
      <c r="A74" s="23"/>
      <c r="B74" s="23"/>
      <c r="C74" s="24"/>
      <c r="D74" s="25"/>
      <c r="E74" s="24"/>
      <c r="F74" s="25"/>
      <c r="G74" s="26" t="str">
        <f aca="false">IF(OR(C74="",D74="",E74="",F74=""),"",(E74+F74)-(C74+D74))</f>
        <v/>
      </c>
      <c r="H74" s="27"/>
      <c r="I74" s="28"/>
      <c r="J74" s="29" t="n">
        <f aca="false">IF(N74="SST",0.314473,IF(N74="SLT",0.031243,IF(N74="LST",0.124228,IF(N74="LLT",0.010189,IF(N74="LST-OO",0.074671,IF(N74="LLT-OO",0.011965,IF(N74="LMT-OO",0.013497,IF(N74="HST",7.2954,IF(N74="HLT",0.60795)))))))))</f>
        <v>0</v>
      </c>
      <c r="K74" s="29" t="n">
        <f aca="false">IF(N74="SST",0.260619,IF(N74="SLT",0.02188,IF(N74="LST",0.040676,IF(N74="LLT",0.003372,IF(N74="LST-OO",0.037557,IF(N74="LLT-OO",0.002079,IF(N74="LMT-OO",0.012499,IF(N74="HST",0.004293,IF(N74="HLT",0.0003578)))))))))</f>
        <v>0</v>
      </c>
      <c r="L74" s="30" t="n">
        <f aca="false">IF(N74="SST",0.087,IF(N74="SLT",0.087,IF(N74="LST",0.12,IF(N74="LLT",0.12,IF(N74="LST-OO",0.12,IF(N74="LLT-OO",0.12,IF(N74="LMT-OO",0.12,IF(N74="HST",0.07,IF(N74="HLT",0.07)))))))))</f>
        <v>0</v>
      </c>
      <c r="M74" s="31" t="str">
        <f aca="false">IF(OR(H74="",I74=""),"",IF(N74="HST",J74+K74*((I74+H74)/2),IF(N74="HLT",J74+K74*((I74+H74)/2),J74+K74*LN((I74+H74)/2))))</f>
        <v/>
      </c>
      <c r="N74" s="28"/>
      <c r="O74" s="28"/>
      <c r="P74" s="26" t="str">
        <f aca="false">IF(O74="","",IF($H$3="US",IF(LEFT(N74,1)="S",IF(O74&lt;=4000,1,IF(O74&gt;4000,0.79+(6*O74/100000))),IF(LEFT(N74,1)="L",IF(O74&lt;=200,1,IF(O74&gt;200,1.005+(4.5526*O74/100000))),IF(LEFT(N74,1)="H",1))),IF($H$3="SI",IF(LEFT(N74,1)="S",IF(O74&lt;=1219.51,1,IF(O74&gt;1219.51,0.79+(6*(O74*3.28)/100000))),IF(LEFT(N74,1)="L",IF(O74&lt;=60.98,1,IF(O74&gt;60.98,1.005+(4.5526*(O74*3.28)/100000))),IF(LEFT(N74,1)="H",1))))))</f>
        <v/>
      </c>
      <c r="Q74" s="32"/>
      <c r="R74" s="33" t="str">
        <f aca="false">IF(OR(A74="",N74=""),"",IF(AF74&lt;0,0,IF(AD74=0,"Review",IF($H$3="US",ROUND(((H74-I74-(AG74*G74))/(G74*M74)-(L74*Q74))*P74,1),ROUND(((H74-I74-(AG74*G74))/(G74*M74)-(L74/8.696*Q74))*P74*37,1)))))</f>
        <v/>
      </c>
      <c r="S74" s="34" t="str">
        <f aca="false">IF(OR(R74="Review",R74=""),"",IF(R74=0,"",(SQRT(SUMSQ((5),(100*1.4/(H74-I74)),(100*IF($H$3="US",0.1,0.1*37)/R74)))/100)*R74))</f>
        <v/>
      </c>
      <c r="T74" s="62" t="str">
        <f aca="false">IF(OR(R74="Review",R74=""),"",IF(R74=0,"",S74/R74))</f>
        <v/>
      </c>
      <c r="U74" s="63"/>
      <c r="V74" s="63"/>
      <c r="W74" s="63"/>
      <c r="X74" s="63"/>
      <c r="Y74" s="63"/>
      <c r="Z74" s="63"/>
      <c r="AA74" s="63"/>
      <c r="AB74" s="63"/>
      <c r="AC74" s="2"/>
      <c r="AD74" s="64" t="n">
        <f aca="false">AND(NOT(ISBLANK(C74)),NOT(ISBLANK(E74)),NOT(ISBLANK(H74)),NOT(ISBLANK(I74)),NOT(ISBLANK(O74)),NOT(ISBLANK(Q74)),Q74&gt;=0,O74&gt;=0,H74&gt;=0,I74&gt;=0,G74&gt;0)</f>
        <v>0</v>
      </c>
      <c r="AE74" s="63" t="s">
        <v>39</v>
      </c>
      <c r="AF74" s="65" t="str">
        <f aca="false">IF(AD74=0,"Review",IF($H$3="US",((H74-I74-(AG74*G74))/(G74*M74)-(L74*Q74))*P74,((H74-I74-(AG74*G74))/(G74*M74)-(L74/8.696*Q74))*P74*37))</f>
        <v>Review</v>
      </c>
      <c r="AG74" s="66" t="n">
        <f aca="false">IF(OR(N74="SLT",N74="LLT",N74="LLT-OO",N74="HLT"),0.022223,0.066667)</f>
        <v>0.066667</v>
      </c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</row>
    <row r="75" customFormat="false" ht="18.1" hidden="false" customHeight="true" outlineLevel="0" collapsed="false">
      <c r="A75" s="23"/>
      <c r="B75" s="23"/>
      <c r="C75" s="24"/>
      <c r="D75" s="25"/>
      <c r="E75" s="24"/>
      <c r="F75" s="25"/>
      <c r="G75" s="26" t="str">
        <f aca="false">IF(OR(C75="",D75="",E75="",F75=""),"",(E75+F75)-(C75+D75))</f>
        <v/>
      </c>
      <c r="H75" s="27"/>
      <c r="I75" s="28"/>
      <c r="J75" s="29" t="n">
        <f aca="false">IF(N75="SST",0.314473,IF(N75="SLT",0.031243,IF(N75="LST",0.124228,IF(N75="LLT",0.010189,IF(N75="LST-OO",0.074671,IF(N75="LLT-OO",0.011965,IF(N75="LMT-OO",0.013497,IF(N75="HST",7.2954,IF(N75="HLT",0.60795)))))))))</f>
        <v>0</v>
      </c>
      <c r="K75" s="29" t="n">
        <f aca="false">IF(N75="SST",0.260619,IF(N75="SLT",0.02188,IF(N75="LST",0.040676,IF(N75="LLT",0.003372,IF(N75="LST-OO",0.037557,IF(N75="LLT-OO",0.002079,IF(N75="LMT-OO",0.012499,IF(N75="HST",0.004293,IF(N75="HLT",0.0003578)))))))))</f>
        <v>0</v>
      </c>
      <c r="L75" s="30" t="n">
        <f aca="false">IF(N75="SST",0.087,IF(N75="SLT",0.087,IF(N75="LST",0.12,IF(N75="LLT",0.12,IF(N75="LST-OO",0.12,IF(N75="LLT-OO",0.12,IF(N75="LMT-OO",0.12,IF(N75="HST",0.07,IF(N75="HLT",0.07)))))))))</f>
        <v>0</v>
      </c>
      <c r="M75" s="31" t="str">
        <f aca="false">IF(OR(H75="",I75=""),"",IF(N75="HST",J75+K75*((I75+H75)/2),IF(N75="HLT",J75+K75*((I75+H75)/2),J75+K75*LN((I75+H75)/2))))</f>
        <v/>
      </c>
      <c r="N75" s="28"/>
      <c r="O75" s="28"/>
      <c r="P75" s="26" t="str">
        <f aca="false">IF(O75="","",IF($H$3="US",IF(LEFT(N75,1)="S",IF(O75&lt;=4000,1,IF(O75&gt;4000,0.79+(6*O75/100000))),IF(LEFT(N75,1)="L",IF(O75&lt;=200,1,IF(O75&gt;200,1.005+(4.5526*O75/100000))),IF(LEFT(N75,1)="H",1))),IF($H$3="SI",IF(LEFT(N75,1)="S",IF(O75&lt;=1219.51,1,IF(O75&gt;1219.51,0.79+(6*(O75*3.28)/100000))),IF(LEFT(N75,1)="L",IF(O75&lt;=60.98,1,IF(O75&gt;60.98,1.005+(4.5526*(O75*3.28)/100000))),IF(LEFT(N75,1)="H",1))))))</f>
        <v/>
      </c>
      <c r="Q75" s="32"/>
      <c r="R75" s="33" t="str">
        <f aca="false">IF(OR(A75="",N75=""),"",IF(AF75&lt;0,0,IF(AD75=0,"Review",IF($H$3="US",ROUND(((H75-I75-(AG75*G75))/(G75*M75)-(L75*Q75))*P75,1),ROUND(((H75-I75-(AG75*G75))/(G75*M75)-(L75/8.696*Q75))*P75*37,1)))))</f>
        <v/>
      </c>
      <c r="S75" s="34" t="str">
        <f aca="false">IF(OR(R75="Review",R75=""),"",IF(R75=0,"",(SQRT(SUMSQ((5),(100*1.4/(H75-I75)),(100*IF($H$3="US",0.1,0.1*37)/R75)))/100)*R75))</f>
        <v/>
      </c>
      <c r="T75" s="62" t="str">
        <f aca="false">IF(OR(R75="Review",R75=""),"",IF(R75=0,"",S75/R75))</f>
        <v/>
      </c>
      <c r="U75" s="63"/>
      <c r="V75" s="63"/>
      <c r="W75" s="63"/>
      <c r="X75" s="63"/>
      <c r="Y75" s="63"/>
      <c r="Z75" s="63"/>
      <c r="AA75" s="63"/>
      <c r="AB75" s="63"/>
      <c r="AC75" s="2"/>
      <c r="AD75" s="64" t="n">
        <f aca="false">AND(NOT(ISBLANK(C75)),NOT(ISBLANK(E75)),NOT(ISBLANK(H75)),NOT(ISBLANK(I75)),NOT(ISBLANK(O75)),NOT(ISBLANK(Q75)),Q75&gt;=0,O75&gt;=0,H75&gt;=0,I75&gt;=0,G75&gt;0)</f>
        <v>0</v>
      </c>
      <c r="AE75" s="63" t="s">
        <v>39</v>
      </c>
      <c r="AF75" s="65" t="str">
        <f aca="false">IF(AD75=0,"Review",IF($H$3="US",((H75-I75-(AG75*G75))/(G75*M75)-(L75*Q75))*P75,((H75-I75-(AG75*G75))/(G75*M75)-(L75/8.696*Q75))*P75*37))</f>
        <v>Review</v>
      </c>
      <c r="AG75" s="66" t="n">
        <f aca="false">IF(OR(N75="SLT",N75="LLT",N75="LLT-OO",N75="HLT"),0.022223,0.066667)</f>
        <v>0.066667</v>
      </c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</row>
    <row r="76" customFormat="false" ht="18.1" hidden="false" customHeight="true" outlineLevel="0" collapsed="false">
      <c r="A76" s="23"/>
      <c r="B76" s="23"/>
      <c r="C76" s="24"/>
      <c r="D76" s="25"/>
      <c r="E76" s="24"/>
      <c r="F76" s="25"/>
      <c r="G76" s="26" t="str">
        <f aca="false">IF(OR(C76="",D76="",E76="",F76=""),"",(E76+F76)-(C76+D76))</f>
        <v/>
      </c>
      <c r="H76" s="27"/>
      <c r="I76" s="28"/>
      <c r="J76" s="29" t="n">
        <f aca="false">IF(N76="SST",0.314473,IF(N76="SLT",0.031243,IF(N76="LST",0.124228,IF(N76="LLT",0.010189,IF(N76="LST-OO",0.074671,IF(N76="LLT-OO",0.011965,IF(N76="LMT-OO",0.013497,IF(N76="HST",7.2954,IF(N76="HLT",0.60795)))))))))</f>
        <v>0</v>
      </c>
      <c r="K76" s="29" t="n">
        <f aca="false">IF(N76="SST",0.260619,IF(N76="SLT",0.02188,IF(N76="LST",0.040676,IF(N76="LLT",0.003372,IF(N76="LST-OO",0.037557,IF(N76="LLT-OO",0.002079,IF(N76="LMT-OO",0.012499,IF(N76="HST",0.004293,IF(N76="HLT",0.0003578)))))))))</f>
        <v>0</v>
      </c>
      <c r="L76" s="30" t="n">
        <f aca="false">IF(N76="SST",0.087,IF(N76="SLT",0.087,IF(N76="LST",0.12,IF(N76="LLT",0.12,IF(N76="LST-OO",0.12,IF(N76="LLT-OO",0.12,IF(N76="LMT-OO",0.12,IF(N76="HST",0.07,IF(N76="HLT",0.07)))))))))</f>
        <v>0</v>
      </c>
      <c r="M76" s="31" t="str">
        <f aca="false">IF(OR(H76="",I76=""),"",IF(N76="HST",J76+K76*((I76+H76)/2),IF(N76="HLT",J76+K76*((I76+H76)/2),J76+K76*LN((I76+H76)/2))))</f>
        <v/>
      </c>
      <c r="N76" s="28"/>
      <c r="O76" s="28"/>
      <c r="P76" s="26" t="str">
        <f aca="false">IF(O76="","",IF($H$3="US",IF(LEFT(N76,1)="S",IF(O76&lt;=4000,1,IF(O76&gt;4000,0.79+(6*O76/100000))),IF(LEFT(N76,1)="L",IF(O76&lt;=200,1,IF(O76&gt;200,1.005+(4.5526*O76/100000))),IF(LEFT(N76,1)="H",1))),IF($H$3="SI",IF(LEFT(N76,1)="S",IF(O76&lt;=1219.51,1,IF(O76&gt;1219.51,0.79+(6*(O76*3.28)/100000))),IF(LEFT(N76,1)="L",IF(O76&lt;=60.98,1,IF(O76&gt;60.98,1.005+(4.5526*(O76*3.28)/100000))),IF(LEFT(N76,1)="H",1))))))</f>
        <v/>
      </c>
      <c r="Q76" s="32"/>
      <c r="R76" s="33" t="str">
        <f aca="false">IF(OR(A76="",N76=""),"",IF(AF76&lt;0,0,IF(AD76=0,"Review",IF($H$3="US",ROUND(((H76-I76-(AG76*G76))/(G76*M76)-(L76*Q76))*P76,1),ROUND(((H76-I76-(AG76*G76))/(G76*M76)-(L76/8.696*Q76))*P76*37,1)))))</f>
        <v/>
      </c>
      <c r="S76" s="34" t="str">
        <f aca="false">IF(OR(R76="Review",R76=""),"",IF(R76=0,"",(SQRT(SUMSQ((5),(100*1.4/(H76-I76)),(100*IF($H$3="US",0.1,0.1*37)/R76)))/100)*R76))</f>
        <v/>
      </c>
      <c r="T76" s="62" t="str">
        <f aca="false">IF(OR(R76="Review",R76=""),"",IF(R76=0,"",S76/R76))</f>
        <v/>
      </c>
      <c r="U76" s="63"/>
      <c r="V76" s="63"/>
      <c r="W76" s="63"/>
      <c r="X76" s="63"/>
      <c r="Y76" s="63"/>
      <c r="Z76" s="63"/>
      <c r="AA76" s="63"/>
      <c r="AB76" s="63"/>
      <c r="AC76" s="2"/>
      <c r="AD76" s="64" t="n">
        <f aca="false">AND(NOT(ISBLANK(C76)),NOT(ISBLANK(E76)),NOT(ISBLANK(H76)),NOT(ISBLANK(I76)),NOT(ISBLANK(O76)),NOT(ISBLANK(Q76)),Q76&gt;=0,O76&gt;=0,H76&gt;=0,I76&gt;=0,G76&gt;0)</f>
        <v>0</v>
      </c>
      <c r="AE76" s="63" t="s">
        <v>39</v>
      </c>
      <c r="AF76" s="65" t="str">
        <f aca="false">IF(AD76=0,"Review",IF($H$3="US",((H76-I76-(AG76*G76))/(G76*M76)-(L76*Q76))*P76,((H76-I76-(AG76*G76))/(G76*M76)-(L76/8.696*Q76))*P76*37))</f>
        <v>Review</v>
      </c>
      <c r="AG76" s="66" t="n">
        <f aca="false">IF(OR(N76="SLT",N76="LLT",N76="LLT-OO",N76="HLT"),0.022223,0.066667)</f>
        <v>0.066667</v>
      </c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</row>
    <row r="77" customFormat="false" ht="18.1" hidden="false" customHeight="true" outlineLevel="0" collapsed="false">
      <c r="A77" s="23"/>
      <c r="B77" s="23"/>
      <c r="C77" s="24"/>
      <c r="D77" s="25"/>
      <c r="E77" s="24"/>
      <c r="F77" s="25"/>
      <c r="G77" s="26" t="str">
        <f aca="false">IF(OR(C77="",D77="",E77="",F77=""),"",(E77+F77)-(C77+D77))</f>
        <v/>
      </c>
      <c r="H77" s="27"/>
      <c r="I77" s="28"/>
      <c r="J77" s="29" t="n">
        <f aca="false">IF(N77="SST",0.314473,IF(N77="SLT",0.031243,IF(N77="LST",0.124228,IF(N77="LLT",0.010189,IF(N77="LST-OO",0.074671,IF(N77="LLT-OO",0.011965,IF(N77="LMT-OO",0.013497,IF(N77="HST",7.2954,IF(N77="HLT",0.60795)))))))))</f>
        <v>0</v>
      </c>
      <c r="K77" s="29" t="n">
        <f aca="false">IF(N77="SST",0.260619,IF(N77="SLT",0.02188,IF(N77="LST",0.040676,IF(N77="LLT",0.003372,IF(N77="LST-OO",0.037557,IF(N77="LLT-OO",0.002079,IF(N77="LMT-OO",0.012499,IF(N77="HST",0.004293,IF(N77="HLT",0.0003578)))))))))</f>
        <v>0</v>
      </c>
      <c r="L77" s="30" t="n">
        <f aca="false">IF(N77="SST",0.087,IF(N77="SLT",0.087,IF(N77="LST",0.12,IF(N77="LLT",0.12,IF(N77="LST-OO",0.12,IF(N77="LLT-OO",0.12,IF(N77="LMT-OO",0.12,IF(N77="HST",0.07,IF(N77="HLT",0.07)))))))))</f>
        <v>0</v>
      </c>
      <c r="M77" s="31" t="str">
        <f aca="false">IF(OR(H77="",I77=""),"",IF(N77="HST",J77+K77*((I77+H77)/2),IF(N77="HLT",J77+K77*((I77+H77)/2),J77+K77*LN((I77+H77)/2))))</f>
        <v/>
      </c>
      <c r="N77" s="28"/>
      <c r="O77" s="28"/>
      <c r="P77" s="26" t="str">
        <f aca="false">IF(O77="","",IF($H$3="US",IF(LEFT(N77,1)="S",IF(O77&lt;=4000,1,IF(O77&gt;4000,0.79+(6*O77/100000))),IF(LEFT(N77,1)="L",IF(O77&lt;=200,1,IF(O77&gt;200,1.005+(4.5526*O77/100000))),IF(LEFT(N77,1)="H",1))),IF($H$3="SI",IF(LEFT(N77,1)="S",IF(O77&lt;=1219.51,1,IF(O77&gt;1219.51,0.79+(6*(O77*3.28)/100000))),IF(LEFT(N77,1)="L",IF(O77&lt;=60.98,1,IF(O77&gt;60.98,1.005+(4.5526*(O77*3.28)/100000))),IF(LEFT(N77,1)="H",1))))))</f>
        <v/>
      </c>
      <c r="Q77" s="32"/>
      <c r="R77" s="33" t="str">
        <f aca="false">IF(OR(A77="",N77=""),"",IF(AF77&lt;0,0,IF(AD77=0,"Review",IF($H$3="US",ROUND(((H77-I77-(AG77*G77))/(G77*M77)-(L77*Q77))*P77,1),ROUND(((H77-I77-(AG77*G77))/(G77*M77)-(L77/8.696*Q77))*P77*37,1)))))</f>
        <v/>
      </c>
      <c r="S77" s="34" t="str">
        <f aca="false">IF(OR(R77="Review",R77=""),"",IF(R77=0,"",(SQRT(SUMSQ((5),(100*1.4/(H77-I77)),(100*IF($H$3="US",0.1,0.1*37)/R77)))/100)*R77))</f>
        <v/>
      </c>
      <c r="T77" s="62" t="str">
        <f aca="false">IF(OR(R77="Review",R77=""),"",IF(R77=0,"",S77/R77))</f>
        <v/>
      </c>
      <c r="U77" s="63"/>
      <c r="V77" s="63"/>
      <c r="W77" s="63"/>
      <c r="X77" s="63"/>
      <c r="Y77" s="63"/>
      <c r="Z77" s="63"/>
      <c r="AA77" s="63"/>
      <c r="AB77" s="63"/>
      <c r="AC77" s="2"/>
      <c r="AD77" s="64" t="n">
        <f aca="false">AND(NOT(ISBLANK(C77)),NOT(ISBLANK(E77)),NOT(ISBLANK(H77)),NOT(ISBLANK(I77)),NOT(ISBLANK(O77)),NOT(ISBLANK(Q77)),Q77&gt;=0,O77&gt;=0,H77&gt;=0,I77&gt;=0,G77&gt;0)</f>
        <v>0</v>
      </c>
      <c r="AE77" s="63" t="s">
        <v>39</v>
      </c>
      <c r="AF77" s="65" t="str">
        <f aca="false">IF(AD77=0,"Review",IF($H$3="US",((H77-I77-(AG77*G77))/(G77*M77)-(L77*Q77))*P77,((H77-I77-(AG77*G77))/(G77*M77)-(L77/8.696*Q77))*P77*37))</f>
        <v>Review</v>
      </c>
      <c r="AG77" s="66" t="n">
        <f aca="false">IF(OR(N77="SLT",N77="LLT",N77="LLT-OO",N77="HLT"),0.022223,0.066667)</f>
        <v>0.066667</v>
      </c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</row>
    <row r="78" customFormat="false" ht="18.1" hidden="false" customHeight="true" outlineLevel="0" collapsed="false">
      <c r="A78" s="23"/>
      <c r="B78" s="23"/>
      <c r="C78" s="24"/>
      <c r="D78" s="25"/>
      <c r="E78" s="24"/>
      <c r="F78" s="25"/>
      <c r="G78" s="26" t="str">
        <f aca="false">IF(OR(C78="",D78="",E78="",F78=""),"",(E78+F78)-(C78+D78))</f>
        <v/>
      </c>
      <c r="H78" s="27"/>
      <c r="I78" s="28"/>
      <c r="J78" s="29" t="n">
        <f aca="false">IF(N78="SST",0.314473,IF(N78="SLT",0.031243,IF(N78="LST",0.124228,IF(N78="LLT",0.010189,IF(N78="LST-OO",0.074671,IF(N78="LLT-OO",0.011965,IF(N78="LMT-OO",0.013497,IF(N78="HST",7.2954,IF(N78="HLT",0.60795)))))))))</f>
        <v>0</v>
      </c>
      <c r="K78" s="29" t="n">
        <f aca="false">IF(N78="SST",0.260619,IF(N78="SLT",0.02188,IF(N78="LST",0.040676,IF(N78="LLT",0.003372,IF(N78="LST-OO",0.037557,IF(N78="LLT-OO",0.002079,IF(N78="LMT-OO",0.012499,IF(N78="HST",0.004293,IF(N78="HLT",0.0003578)))))))))</f>
        <v>0</v>
      </c>
      <c r="L78" s="30" t="n">
        <f aca="false">IF(N78="SST",0.087,IF(N78="SLT",0.087,IF(N78="LST",0.12,IF(N78="LLT",0.12,IF(N78="LST-OO",0.12,IF(N78="LLT-OO",0.12,IF(N78="LMT-OO",0.12,IF(N78="HST",0.07,IF(N78="HLT",0.07)))))))))</f>
        <v>0</v>
      </c>
      <c r="M78" s="31" t="str">
        <f aca="false">IF(OR(H78="",I78=""),"",IF(N78="HST",J78+K78*((I78+H78)/2),IF(N78="HLT",J78+K78*((I78+H78)/2),J78+K78*LN((I78+H78)/2))))</f>
        <v/>
      </c>
      <c r="N78" s="28"/>
      <c r="O78" s="28"/>
      <c r="P78" s="26" t="str">
        <f aca="false">IF(O78="","",IF($H$3="US",IF(LEFT(N78,1)="S",IF(O78&lt;=4000,1,IF(O78&gt;4000,0.79+(6*O78/100000))),IF(LEFT(N78,1)="L",IF(O78&lt;=200,1,IF(O78&gt;200,1.005+(4.5526*O78/100000))),IF(LEFT(N78,1)="H",1))),IF($H$3="SI",IF(LEFT(N78,1)="S",IF(O78&lt;=1219.51,1,IF(O78&gt;1219.51,0.79+(6*(O78*3.28)/100000))),IF(LEFT(N78,1)="L",IF(O78&lt;=60.98,1,IF(O78&gt;60.98,1.005+(4.5526*(O78*3.28)/100000))),IF(LEFT(N78,1)="H",1))))))</f>
        <v/>
      </c>
      <c r="Q78" s="32"/>
      <c r="R78" s="33" t="str">
        <f aca="false">IF(OR(A78="",N78=""),"",IF(AF78&lt;0,0,IF(AD78=0,"Review",IF($H$3="US",ROUND(((H78-I78-(AG78*G78))/(G78*M78)-(L78*Q78))*P78,1),ROUND(((H78-I78-(AG78*G78))/(G78*M78)-(L78/8.696*Q78))*P78*37,1)))))</f>
        <v/>
      </c>
      <c r="S78" s="34" t="str">
        <f aca="false">IF(OR(R78="Review",R78=""),"",IF(R78=0,"",(SQRT(SUMSQ((5),(100*1.4/(H78-I78)),(100*IF($H$3="US",0.1,0.1*37)/R78)))/100)*R78))</f>
        <v/>
      </c>
      <c r="T78" s="62" t="str">
        <f aca="false">IF(OR(R78="Review",R78=""),"",IF(R78=0,"",S78/R78))</f>
        <v/>
      </c>
      <c r="U78" s="63"/>
      <c r="V78" s="63"/>
      <c r="W78" s="63"/>
      <c r="X78" s="63"/>
      <c r="Y78" s="63"/>
      <c r="Z78" s="63"/>
      <c r="AA78" s="63"/>
      <c r="AB78" s="63"/>
      <c r="AC78" s="2"/>
      <c r="AD78" s="64" t="n">
        <f aca="false">AND(NOT(ISBLANK(C78)),NOT(ISBLANK(E78)),NOT(ISBLANK(H78)),NOT(ISBLANK(I78)),NOT(ISBLANK(O78)),NOT(ISBLANK(Q78)),Q78&gt;=0,O78&gt;=0,H78&gt;=0,I78&gt;=0,G78&gt;0)</f>
        <v>0</v>
      </c>
      <c r="AE78" s="63" t="s">
        <v>39</v>
      </c>
      <c r="AF78" s="65" t="str">
        <f aca="false">IF(AD78=0,"Review",IF($H$3="US",((H78-I78-(AG78*G78))/(G78*M78)-(L78*Q78))*P78,((H78-I78-(AG78*G78))/(G78*M78)-(L78/8.696*Q78))*P78*37))</f>
        <v>Review</v>
      </c>
      <c r="AG78" s="66" t="n">
        <f aca="false">IF(OR(N78="SLT",N78="LLT",N78="LLT-OO",N78="HLT"),0.022223,0.066667)</f>
        <v>0.066667</v>
      </c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</row>
    <row r="79" customFormat="false" ht="18.1" hidden="false" customHeight="true" outlineLevel="0" collapsed="false">
      <c r="A79" s="23"/>
      <c r="B79" s="23"/>
      <c r="C79" s="24"/>
      <c r="D79" s="25"/>
      <c r="E79" s="24"/>
      <c r="F79" s="25"/>
      <c r="G79" s="26" t="str">
        <f aca="false">IF(OR(C79="",D79="",E79="",F79=""),"",(E79+F79)-(C79+D79))</f>
        <v/>
      </c>
      <c r="H79" s="27"/>
      <c r="I79" s="28"/>
      <c r="J79" s="29" t="n">
        <f aca="false">IF(N79="SST",0.314473,IF(N79="SLT",0.031243,IF(N79="LST",0.124228,IF(N79="LLT",0.010189,IF(N79="LST-OO",0.074671,IF(N79="LLT-OO",0.011965,IF(N79="LMT-OO",0.013497,IF(N79="HST",7.2954,IF(N79="HLT",0.60795)))))))))</f>
        <v>0</v>
      </c>
      <c r="K79" s="29" t="n">
        <f aca="false">IF(N79="SST",0.260619,IF(N79="SLT",0.02188,IF(N79="LST",0.040676,IF(N79="LLT",0.003372,IF(N79="LST-OO",0.037557,IF(N79="LLT-OO",0.002079,IF(N79="LMT-OO",0.012499,IF(N79="HST",0.004293,IF(N79="HLT",0.0003578)))))))))</f>
        <v>0</v>
      </c>
      <c r="L79" s="30" t="n">
        <f aca="false">IF(N79="SST",0.087,IF(N79="SLT",0.087,IF(N79="LST",0.12,IF(N79="LLT",0.12,IF(N79="LST-OO",0.12,IF(N79="LLT-OO",0.12,IF(N79="LMT-OO",0.12,IF(N79="HST",0.07,IF(N79="HLT",0.07)))))))))</f>
        <v>0</v>
      </c>
      <c r="M79" s="31" t="str">
        <f aca="false">IF(OR(H79="",I79=""),"",IF(N79="HST",J79+K79*((I79+H79)/2),IF(N79="HLT",J79+K79*((I79+H79)/2),J79+K79*LN((I79+H79)/2))))</f>
        <v/>
      </c>
      <c r="N79" s="28"/>
      <c r="O79" s="28"/>
      <c r="P79" s="26" t="str">
        <f aca="false">IF(O79="","",IF($H$3="US",IF(LEFT(N79,1)="S",IF(O79&lt;=4000,1,IF(O79&gt;4000,0.79+(6*O79/100000))),IF(LEFT(N79,1)="L",IF(O79&lt;=200,1,IF(O79&gt;200,1.005+(4.5526*O79/100000))),IF(LEFT(N79,1)="H",1))),IF($H$3="SI",IF(LEFT(N79,1)="S",IF(O79&lt;=1219.51,1,IF(O79&gt;1219.51,0.79+(6*(O79*3.28)/100000))),IF(LEFT(N79,1)="L",IF(O79&lt;=60.98,1,IF(O79&gt;60.98,1.005+(4.5526*(O79*3.28)/100000))),IF(LEFT(N79,1)="H",1))))))</f>
        <v/>
      </c>
      <c r="Q79" s="32"/>
      <c r="R79" s="33" t="str">
        <f aca="false">IF(OR(A79="",N79=""),"",IF(AF79&lt;0,0,IF(AD79=0,"Review",IF($H$3="US",ROUND(((H79-I79-(AG79*G79))/(G79*M79)-(L79*Q79))*P79,1),ROUND(((H79-I79-(AG79*G79))/(G79*M79)-(L79/8.696*Q79))*P79*37,1)))))</f>
        <v/>
      </c>
      <c r="S79" s="34" t="str">
        <f aca="false">IF(OR(R79="Review",R79=""),"",IF(R79=0,"",(SQRT(SUMSQ((5),(100*1.4/(H79-I79)),(100*IF($H$3="US",0.1,0.1*37)/R79)))/100)*R79))</f>
        <v/>
      </c>
      <c r="T79" s="62" t="str">
        <f aca="false">IF(OR(R79="Review",R79=""),"",IF(R79=0,"",S79/R79))</f>
        <v/>
      </c>
      <c r="U79" s="63"/>
      <c r="V79" s="63"/>
      <c r="W79" s="63"/>
      <c r="X79" s="63"/>
      <c r="Y79" s="63"/>
      <c r="Z79" s="63"/>
      <c r="AA79" s="63"/>
      <c r="AB79" s="63"/>
      <c r="AC79" s="2"/>
      <c r="AD79" s="64" t="n">
        <f aca="false">AND(NOT(ISBLANK(C79)),NOT(ISBLANK(E79)),NOT(ISBLANK(H79)),NOT(ISBLANK(I79)),NOT(ISBLANK(O79)),NOT(ISBLANK(Q79)),Q79&gt;=0,O79&gt;=0,H79&gt;=0,I79&gt;=0,G79&gt;0)</f>
        <v>0</v>
      </c>
      <c r="AE79" s="63" t="s">
        <v>39</v>
      </c>
      <c r="AF79" s="65" t="str">
        <f aca="false">IF(AD79=0,"Review",IF($H$3="US",((H79-I79-(AG79*G79))/(G79*M79)-(L79*Q79))*P79,((H79-I79-(AG79*G79))/(G79*M79)-(L79/8.696*Q79))*P79*37))</f>
        <v>Review</v>
      </c>
      <c r="AG79" s="66" t="n">
        <f aca="false">IF(OR(N79="SLT",N79="LLT",N79="LLT-OO",N79="HLT"),0.022223,0.066667)</f>
        <v>0.066667</v>
      </c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</row>
    <row r="80" customFormat="false" ht="18.1" hidden="false" customHeight="true" outlineLevel="0" collapsed="false">
      <c r="A80" s="23"/>
      <c r="B80" s="23"/>
      <c r="C80" s="24"/>
      <c r="D80" s="25"/>
      <c r="E80" s="24"/>
      <c r="F80" s="25"/>
      <c r="G80" s="26" t="str">
        <f aca="false">IF(OR(C80="",D80="",E80="",F80=""),"",(E80+F80)-(C80+D80))</f>
        <v/>
      </c>
      <c r="H80" s="27"/>
      <c r="I80" s="28"/>
      <c r="J80" s="29" t="n">
        <f aca="false">IF(N80="SST",0.314473,IF(N80="SLT",0.031243,IF(N80="LST",0.124228,IF(N80="LLT",0.010189,IF(N80="LST-OO",0.074671,IF(N80="LLT-OO",0.011965,IF(N80="LMT-OO",0.013497,IF(N80="HST",7.2954,IF(N80="HLT",0.60795)))))))))</f>
        <v>0</v>
      </c>
      <c r="K80" s="29" t="n">
        <f aca="false">IF(N80="SST",0.260619,IF(N80="SLT",0.02188,IF(N80="LST",0.040676,IF(N80="LLT",0.003372,IF(N80="LST-OO",0.037557,IF(N80="LLT-OO",0.002079,IF(N80="LMT-OO",0.012499,IF(N80="HST",0.004293,IF(N80="HLT",0.0003578)))))))))</f>
        <v>0</v>
      </c>
      <c r="L80" s="30" t="n">
        <f aca="false">IF(N80="SST",0.087,IF(N80="SLT",0.087,IF(N80="LST",0.12,IF(N80="LLT",0.12,IF(N80="LST-OO",0.12,IF(N80="LLT-OO",0.12,IF(N80="LMT-OO",0.12,IF(N80="HST",0.07,IF(N80="HLT",0.07)))))))))</f>
        <v>0</v>
      </c>
      <c r="M80" s="31" t="str">
        <f aca="false">IF(OR(H80="",I80=""),"",IF(N80="HST",J80+K80*((I80+H80)/2),IF(N80="HLT",J80+K80*((I80+H80)/2),J80+K80*LN((I80+H80)/2))))</f>
        <v/>
      </c>
      <c r="N80" s="28"/>
      <c r="O80" s="28"/>
      <c r="P80" s="26" t="str">
        <f aca="false">IF(O80="","",IF($H$3="US",IF(LEFT(N80,1)="S",IF(O80&lt;=4000,1,IF(O80&gt;4000,0.79+(6*O80/100000))),IF(LEFT(N80,1)="L",IF(O80&lt;=200,1,IF(O80&gt;200,1.005+(4.5526*O80/100000))),IF(LEFT(N80,1)="H",1))),IF($H$3="SI",IF(LEFT(N80,1)="S",IF(O80&lt;=1219.51,1,IF(O80&gt;1219.51,0.79+(6*(O80*3.28)/100000))),IF(LEFT(N80,1)="L",IF(O80&lt;=60.98,1,IF(O80&gt;60.98,1.005+(4.5526*(O80*3.28)/100000))),IF(LEFT(N80,1)="H",1))))))</f>
        <v/>
      </c>
      <c r="Q80" s="32"/>
      <c r="R80" s="33" t="str">
        <f aca="false">IF(OR(A80="",N80=""),"",IF(AF80&lt;0,0,IF(AD80=0,"Review",IF($H$3="US",ROUND(((H80-I80-(AG80*G80))/(G80*M80)-(L80*Q80))*P80,1),ROUND(((H80-I80-(AG80*G80))/(G80*M80)-(L80/8.696*Q80))*P80*37,1)))))</f>
        <v/>
      </c>
      <c r="S80" s="34" t="str">
        <f aca="false">IF(OR(R80="Review",R80=""),"",IF(R80=0,"",(SQRT(SUMSQ((5),(100*1.4/(H80-I80)),(100*IF($H$3="US",0.1,0.1*37)/R80)))/100)*R80))</f>
        <v/>
      </c>
      <c r="T80" s="62" t="str">
        <f aca="false">IF(OR(R80="Review",R80=""),"",IF(R80=0,"",S80/R80))</f>
        <v/>
      </c>
      <c r="U80" s="63"/>
      <c r="V80" s="63"/>
      <c r="W80" s="63"/>
      <c r="X80" s="63"/>
      <c r="Y80" s="63"/>
      <c r="Z80" s="63"/>
      <c r="AA80" s="63"/>
      <c r="AB80" s="63"/>
      <c r="AC80" s="2"/>
      <c r="AD80" s="64" t="n">
        <f aca="false">AND(NOT(ISBLANK(C80)),NOT(ISBLANK(E80)),NOT(ISBLANK(H80)),NOT(ISBLANK(I80)),NOT(ISBLANK(O80)),NOT(ISBLANK(Q80)),Q80&gt;=0,O80&gt;=0,H80&gt;=0,I80&gt;=0,G80&gt;0)</f>
        <v>0</v>
      </c>
      <c r="AE80" s="63" t="s">
        <v>39</v>
      </c>
      <c r="AF80" s="65" t="str">
        <f aca="false">IF(AD80=0,"Review",IF($H$3="US",((H80-I80-(AG80*G80))/(G80*M80)-(L80*Q80))*P80,((H80-I80-(AG80*G80))/(G80*M80)-(L80/8.696*Q80))*P80*37))</f>
        <v>Review</v>
      </c>
      <c r="AG80" s="66" t="n">
        <f aca="false">IF(OR(N80="SLT",N80="LLT",N80="LLT-OO",N80="HLT"),0.022223,0.066667)</f>
        <v>0.066667</v>
      </c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</row>
    <row r="81" customFormat="false" ht="18.1" hidden="false" customHeight="true" outlineLevel="0" collapsed="false">
      <c r="A81" s="23"/>
      <c r="B81" s="23"/>
      <c r="C81" s="24"/>
      <c r="D81" s="25"/>
      <c r="E81" s="24"/>
      <c r="F81" s="25"/>
      <c r="G81" s="26" t="str">
        <f aca="false">IF(OR(C81="",D81="",E81="",F81=""),"",(E81+F81)-(C81+D81))</f>
        <v/>
      </c>
      <c r="H81" s="27"/>
      <c r="I81" s="28"/>
      <c r="J81" s="29" t="n">
        <f aca="false">IF(N81="SST",0.314473,IF(N81="SLT",0.031243,IF(N81="LST",0.124228,IF(N81="LLT",0.010189,IF(N81="LST-OO",0.074671,IF(N81="LLT-OO",0.011965,IF(N81="LMT-OO",0.013497,IF(N81="HST",7.2954,IF(N81="HLT",0.60795)))))))))</f>
        <v>0</v>
      </c>
      <c r="K81" s="29" t="n">
        <f aca="false">IF(N81="SST",0.260619,IF(N81="SLT",0.02188,IF(N81="LST",0.040676,IF(N81="LLT",0.003372,IF(N81="LST-OO",0.037557,IF(N81="LLT-OO",0.002079,IF(N81="LMT-OO",0.012499,IF(N81="HST",0.004293,IF(N81="HLT",0.0003578)))))))))</f>
        <v>0</v>
      </c>
      <c r="L81" s="30" t="n">
        <f aca="false">IF(N81="SST",0.087,IF(N81="SLT",0.087,IF(N81="LST",0.12,IF(N81="LLT",0.12,IF(N81="LST-OO",0.12,IF(N81="LLT-OO",0.12,IF(N81="LMT-OO",0.12,IF(N81="HST",0.07,IF(N81="HLT",0.07)))))))))</f>
        <v>0</v>
      </c>
      <c r="M81" s="31" t="str">
        <f aca="false">IF(OR(H81="",I81=""),"",IF(N81="HST",J81+K81*((I81+H81)/2),IF(N81="HLT",J81+K81*((I81+H81)/2),J81+K81*LN((I81+H81)/2))))</f>
        <v/>
      </c>
      <c r="N81" s="28"/>
      <c r="O81" s="28"/>
      <c r="P81" s="26" t="str">
        <f aca="false">IF(O81="","",IF($H$3="US",IF(LEFT(N81,1)="S",IF(O81&lt;=4000,1,IF(O81&gt;4000,0.79+(6*O81/100000))),IF(LEFT(N81,1)="L",IF(O81&lt;=200,1,IF(O81&gt;200,1.005+(4.5526*O81/100000))),IF(LEFT(N81,1)="H",1))),IF($H$3="SI",IF(LEFT(N81,1)="S",IF(O81&lt;=1219.51,1,IF(O81&gt;1219.51,0.79+(6*(O81*3.28)/100000))),IF(LEFT(N81,1)="L",IF(O81&lt;=60.98,1,IF(O81&gt;60.98,1.005+(4.5526*(O81*3.28)/100000))),IF(LEFT(N81,1)="H",1))))))</f>
        <v/>
      </c>
      <c r="Q81" s="32"/>
      <c r="R81" s="33" t="str">
        <f aca="false">IF(OR(A81="",N81=""),"",IF(AF81&lt;0,0,IF(AD81=0,"Review",IF($H$3="US",ROUND(((H81-I81-(AG81*G81))/(G81*M81)-(L81*Q81))*P81,1),ROUND(((H81-I81-(AG81*G81))/(G81*M81)-(L81/8.696*Q81))*P81*37,1)))))</f>
        <v/>
      </c>
      <c r="S81" s="34" t="str">
        <f aca="false">IF(OR(R81="Review",R81=""),"",IF(R81=0,"",(SQRT(SUMSQ((5),(100*1.4/(H81-I81)),(100*IF($H$3="US",0.1,0.1*37)/R81)))/100)*R81))</f>
        <v/>
      </c>
      <c r="T81" s="62" t="str">
        <f aca="false">IF(OR(R81="Review",R81=""),"",IF(R81=0,"",S81/R81))</f>
        <v/>
      </c>
      <c r="U81" s="63"/>
      <c r="V81" s="63"/>
      <c r="W81" s="63"/>
      <c r="X81" s="63"/>
      <c r="Y81" s="63"/>
      <c r="Z81" s="63"/>
      <c r="AA81" s="63"/>
      <c r="AB81" s="63"/>
      <c r="AC81" s="2"/>
      <c r="AD81" s="64" t="n">
        <f aca="false">AND(NOT(ISBLANK(C81)),NOT(ISBLANK(E81)),NOT(ISBLANK(H81)),NOT(ISBLANK(I81)),NOT(ISBLANK(O81)),NOT(ISBLANK(Q81)),Q81&gt;=0,O81&gt;=0,H81&gt;=0,I81&gt;=0,G81&gt;0)</f>
        <v>0</v>
      </c>
      <c r="AE81" s="63" t="s">
        <v>39</v>
      </c>
      <c r="AF81" s="65" t="str">
        <f aca="false">IF(AD81=0,"Review",IF($H$3="US",((H81-I81-(AG81*G81))/(G81*M81)-(L81*Q81))*P81,((H81-I81-(AG81*G81))/(G81*M81)-(L81/8.696*Q81))*P81*37))</f>
        <v>Review</v>
      </c>
      <c r="AG81" s="66" t="n">
        <f aca="false">IF(OR(N81="SLT",N81="LLT",N81="LLT-OO",N81="HLT"),0.022223,0.066667)</f>
        <v>0.066667</v>
      </c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</row>
    <row r="82" customFormat="false" ht="18.1" hidden="false" customHeight="true" outlineLevel="0" collapsed="false">
      <c r="A82" s="23"/>
      <c r="B82" s="23"/>
      <c r="C82" s="24"/>
      <c r="D82" s="25"/>
      <c r="E82" s="24"/>
      <c r="F82" s="25"/>
      <c r="G82" s="26" t="str">
        <f aca="false">IF(OR(C82="",D82="",E82="",F82=""),"",(E82+F82)-(C82+D82))</f>
        <v/>
      </c>
      <c r="H82" s="27"/>
      <c r="I82" s="28"/>
      <c r="J82" s="29" t="n">
        <f aca="false">IF(N82="SST",0.314473,IF(N82="SLT",0.031243,IF(N82="LST",0.124228,IF(N82="LLT",0.010189,IF(N82="LST-OO",0.074671,IF(N82="LLT-OO",0.011965,IF(N82="LMT-OO",0.013497,IF(N82="HST",7.2954,IF(N82="HLT",0.60795)))))))))</f>
        <v>0</v>
      </c>
      <c r="K82" s="29" t="n">
        <f aca="false">IF(N82="SST",0.260619,IF(N82="SLT",0.02188,IF(N82="LST",0.040676,IF(N82="LLT",0.003372,IF(N82="LST-OO",0.037557,IF(N82="LLT-OO",0.002079,IF(N82="LMT-OO",0.012499,IF(N82="HST",0.004293,IF(N82="HLT",0.0003578)))))))))</f>
        <v>0</v>
      </c>
      <c r="L82" s="30" t="n">
        <f aca="false">IF(N82="SST",0.087,IF(N82="SLT",0.087,IF(N82="LST",0.12,IF(N82="LLT",0.12,IF(N82="LST-OO",0.12,IF(N82="LLT-OO",0.12,IF(N82="LMT-OO",0.12,IF(N82="HST",0.07,IF(N82="HLT",0.07)))))))))</f>
        <v>0</v>
      </c>
      <c r="M82" s="31" t="str">
        <f aca="false">IF(OR(H82="",I82=""),"",IF(N82="HST",J82+K82*((I82+H82)/2),IF(N82="HLT",J82+K82*((I82+H82)/2),J82+K82*LN((I82+H82)/2))))</f>
        <v/>
      </c>
      <c r="N82" s="28"/>
      <c r="O82" s="28"/>
      <c r="P82" s="26" t="str">
        <f aca="false">IF(O82="","",IF($H$3="US",IF(LEFT(N82,1)="S",IF(O82&lt;=4000,1,IF(O82&gt;4000,0.79+(6*O82/100000))),IF(LEFT(N82,1)="L",IF(O82&lt;=200,1,IF(O82&gt;200,1.005+(4.5526*O82/100000))),IF(LEFT(N82,1)="H",1))),IF($H$3="SI",IF(LEFT(N82,1)="S",IF(O82&lt;=1219.51,1,IF(O82&gt;1219.51,0.79+(6*(O82*3.28)/100000))),IF(LEFT(N82,1)="L",IF(O82&lt;=60.98,1,IF(O82&gt;60.98,1.005+(4.5526*(O82*3.28)/100000))),IF(LEFT(N82,1)="H",1))))))</f>
        <v/>
      </c>
      <c r="Q82" s="32"/>
      <c r="R82" s="33" t="str">
        <f aca="false">IF(OR(A82="",N82=""),"",IF(AF82&lt;0,0,IF(AD82=0,"Review",IF($H$3="US",ROUND(((H82-I82-(AG82*G82))/(G82*M82)-(L82*Q82))*P82,1),ROUND(((H82-I82-(AG82*G82))/(G82*M82)-(L82/8.696*Q82))*P82*37,1)))))</f>
        <v/>
      </c>
      <c r="S82" s="34" t="str">
        <f aca="false">IF(OR(R82="Review",R82=""),"",IF(R82=0,"",(SQRT(SUMSQ((5),(100*1.4/(H82-I82)),(100*IF($H$3="US",0.1,0.1*37)/R82)))/100)*R82))</f>
        <v/>
      </c>
      <c r="T82" s="62" t="str">
        <f aca="false">IF(OR(R82="Review",R82=""),"",IF(R82=0,"",S82/R82))</f>
        <v/>
      </c>
      <c r="U82" s="63"/>
      <c r="V82" s="63"/>
      <c r="W82" s="63"/>
      <c r="X82" s="63"/>
      <c r="Y82" s="63"/>
      <c r="Z82" s="63"/>
      <c r="AA82" s="63"/>
      <c r="AB82" s="63"/>
      <c r="AC82" s="2"/>
      <c r="AD82" s="64" t="n">
        <f aca="false">AND(NOT(ISBLANK(C82)),NOT(ISBLANK(E82)),NOT(ISBLANK(H82)),NOT(ISBLANK(I82)),NOT(ISBLANK(O82)),NOT(ISBLANK(Q82)),Q82&gt;=0,O82&gt;=0,H82&gt;=0,I82&gt;=0,G82&gt;0)</f>
        <v>0</v>
      </c>
      <c r="AE82" s="63" t="s">
        <v>39</v>
      </c>
      <c r="AF82" s="65" t="str">
        <f aca="false">IF(AD82=0,"Review",IF($H$3="US",((H82-I82-(AG82*G82))/(G82*M82)-(L82*Q82))*P82,((H82-I82-(AG82*G82))/(G82*M82)-(L82/8.696*Q82))*P82*37))</f>
        <v>Review</v>
      </c>
      <c r="AG82" s="66" t="n">
        <f aca="false">IF(OR(N82="SLT",N82="LLT",N82="LLT-OO",N82="HLT"),0.022223,0.066667)</f>
        <v>0.066667</v>
      </c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</row>
    <row r="83" customFormat="false" ht="18.1" hidden="false" customHeight="true" outlineLevel="0" collapsed="false">
      <c r="A83" s="23"/>
      <c r="B83" s="23"/>
      <c r="C83" s="24"/>
      <c r="D83" s="25"/>
      <c r="E83" s="24"/>
      <c r="F83" s="25"/>
      <c r="G83" s="26" t="str">
        <f aca="false">IF(OR(C83="",D83="",E83="",F83=""),"",(E83+F83)-(C83+D83))</f>
        <v/>
      </c>
      <c r="H83" s="27"/>
      <c r="I83" s="28"/>
      <c r="J83" s="29" t="n">
        <f aca="false">IF(N83="SST",0.314473,IF(N83="SLT",0.031243,IF(N83="LST",0.124228,IF(N83="LLT",0.010189,IF(N83="LST-OO",0.074671,IF(N83="LLT-OO",0.011965,IF(N83="LMT-OO",0.013497,IF(N83="HST",7.2954,IF(N83="HLT",0.60795)))))))))</f>
        <v>0</v>
      </c>
      <c r="K83" s="29" t="n">
        <f aca="false">IF(N83="SST",0.260619,IF(N83="SLT",0.02188,IF(N83="LST",0.040676,IF(N83="LLT",0.003372,IF(N83="LST-OO",0.037557,IF(N83="LLT-OO",0.002079,IF(N83="LMT-OO",0.012499,IF(N83="HST",0.004293,IF(N83="HLT",0.0003578)))))))))</f>
        <v>0</v>
      </c>
      <c r="L83" s="30" t="n">
        <f aca="false">IF(N83="SST",0.087,IF(N83="SLT",0.087,IF(N83="LST",0.12,IF(N83="LLT",0.12,IF(N83="LST-OO",0.12,IF(N83="LLT-OO",0.12,IF(N83="LMT-OO",0.12,IF(N83="HST",0.07,IF(N83="HLT",0.07)))))))))</f>
        <v>0</v>
      </c>
      <c r="M83" s="31" t="str">
        <f aca="false">IF(OR(H83="",I83=""),"",IF(N83="HST",J83+K83*((I83+H83)/2),IF(N83="HLT",J83+K83*((I83+H83)/2),J83+K83*LN((I83+H83)/2))))</f>
        <v/>
      </c>
      <c r="N83" s="28"/>
      <c r="O83" s="28"/>
      <c r="P83" s="26" t="str">
        <f aca="false">IF(O83="","",IF($H$3="US",IF(LEFT(N83,1)="S",IF(O83&lt;=4000,1,IF(O83&gt;4000,0.79+(6*O83/100000))),IF(LEFT(N83,1)="L",IF(O83&lt;=200,1,IF(O83&gt;200,1.005+(4.5526*O83/100000))),IF(LEFT(N83,1)="H",1))),IF($H$3="SI",IF(LEFT(N83,1)="S",IF(O83&lt;=1219.51,1,IF(O83&gt;1219.51,0.79+(6*(O83*3.28)/100000))),IF(LEFT(N83,1)="L",IF(O83&lt;=60.98,1,IF(O83&gt;60.98,1.005+(4.5526*(O83*3.28)/100000))),IF(LEFT(N83,1)="H",1))))))</f>
        <v/>
      </c>
      <c r="Q83" s="32"/>
      <c r="R83" s="33" t="str">
        <f aca="false">IF(OR(A83="",N83=""),"",IF(AF83&lt;0,0,IF(AD83=0,"Review",IF($H$3="US",ROUND(((H83-I83-(AG83*G83))/(G83*M83)-(L83*Q83))*P83,1),ROUND(((H83-I83-(AG83*G83))/(G83*M83)-(L83/8.696*Q83))*P83*37,1)))))</f>
        <v/>
      </c>
      <c r="S83" s="34" t="str">
        <f aca="false">IF(OR(R83="Review",R83=""),"",IF(R83=0,"",(SQRT(SUMSQ((5),(100*1.4/(H83-I83)),(100*IF($H$3="US",0.1,0.1*37)/R83)))/100)*R83))</f>
        <v/>
      </c>
      <c r="T83" s="62" t="str">
        <f aca="false">IF(OR(R83="Review",R83=""),"",IF(R83=0,"",S83/R83))</f>
        <v/>
      </c>
      <c r="U83" s="63"/>
      <c r="V83" s="63"/>
      <c r="W83" s="63"/>
      <c r="X83" s="63"/>
      <c r="Y83" s="63"/>
      <c r="Z83" s="63"/>
      <c r="AA83" s="63"/>
      <c r="AB83" s="63"/>
      <c r="AC83" s="2"/>
      <c r="AD83" s="64" t="n">
        <f aca="false">AND(NOT(ISBLANK(C83)),NOT(ISBLANK(E83)),NOT(ISBLANK(H83)),NOT(ISBLANK(I83)),NOT(ISBLANK(O83)),NOT(ISBLANK(Q83)),Q83&gt;=0,O83&gt;=0,H83&gt;=0,I83&gt;=0,G83&gt;0)</f>
        <v>0</v>
      </c>
      <c r="AE83" s="63" t="s">
        <v>39</v>
      </c>
      <c r="AF83" s="65" t="str">
        <f aca="false">IF(AD83=0,"Review",IF($H$3="US",((H83-I83-(AG83*G83))/(G83*M83)-(L83*Q83))*P83,((H83-I83-(AG83*G83))/(G83*M83)-(L83/8.696*Q83))*P83*37))</f>
        <v>Review</v>
      </c>
      <c r="AG83" s="66" t="n">
        <f aca="false">IF(OR(N83="SLT",N83="LLT",N83="LLT-OO",N83="HLT"),0.022223,0.066667)</f>
        <v>0.066667</v>
      </c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</row>
    <row r="84" customFormat="false" ht="18.1" hidden="false" customHeight="true" outlineLevel="0" collapsed="false">
      <c r="A84" s="23"/>
      <c r="B84" s="23"/>
      <c r="C84" s="24"/>
      <c r="D84" s="25"/>
      <c r="E84" s="24"/>
      <c r="F84" s="25"/>
      <c r="G84" s="26" t="str">
        <f aca="false">IF(OR(C84="",D84="",E84="",F84=""),"",(E84+F84)-(C84+D84))</f>
        <v/>
      </c>
      <c r="H84" s="27"/>
      <c r="I84" s="28"/>
      <c r="J84" s="29" t="n">
        <f aca="false">IF(N84="SST",0.314473,IF(N84="SLT",0.031243,IF(N84="LST",0.124228,IF(N84="LLT",0.010189,IF(N84="LST-OO",0.074671,IF(N84="LLT-OO",0.011965,IF(N84="LMT-OO",0.013497,IF(N84="HST",7.2954,IF(N84="HLT",0.60795)))))))))</f>
        <v>0</v>
      </c>
      <c r="K84" s="29" t="n">
        <f aca="false">IF(N84="SST",0.260619,IF(N84="SLT",0.02188,IF(N84="LST",0.040676,IF(N84="LLT",0.003372,IF(N84="LST-OO",0.037557,IF(N84="LLT-OO",0.002079,IF(N84="LMT-OO",0.012499,IF(N84="HST",0.004293,IF(N84="HLT",0.0003578)))))))))</f>
        <v>0</v>
      </c>
      <c r="L84" s="30" t="n">
        <f aca="false">IF(N84="SST",0.087,IF(N84="SLT",0.087,IF(N84="LST",0.12,IF(N84="LLT",0.12,IF(N84="LST-OO",0.12,IF(N84="LLT-OO",0.12,IF(N84="LMT-OO",0.12,IF(N84="HST",0.07,IF(N84="HLT",0.07)))))))))</f>
        <v>0</v>
      </c>
      <c r="M84" s="31" t="str">
        <f aca="false">IF(OR(H84="",I84=""),"",IF(N84="HST",J84+K84*((I84+H84)/2),IF(N84="HLT",J84+K84*((I84+H84)/2),J84+K84*LN((I84+H84)/2))))</f>
        <v/>
      </c>
      <c r="N84" s="28"/>
      <c r="O84" s="28"/>
      <c r="P84" s="26" t="str">
        <f aca="false">IF(O84="","",IF($H$3="US",IF(LEFT(N84,1)="S",IF(O84&lt;=4000,1,IF(O84&gt;4000,0.79+(6*O84/100000))),IF(LEFT(N84,1)="L",IF(O84&lt;=200,1,IF(O84&gt;200,1.005+(4.5526*O84/100000))),IF(LEFT(N84,1)="H",1))),IF($H$3="SI",IF(LEFT(N84,1)="S",IF(O84&lt;=1219.51,1,IF(O84&gt;1219.51,0.79+(6*(O84*3.28)/100000))),IF(LEFT(N84,1)="L",IF(O84&lt;=60.98,1,IF(O84&gt;60.98,1.005+(4.5526*(O84*3.28)/100000))),IF(LEFT(N84,1)="H",1))))))</f>
        <v/>
      </c>
      <c r="Q84" s="32"/>
      <c r="R84" s="33" t="str">
        <f aca="false">IF(OR(A84="",N84=""),"",IF(AF84&lt;0,0,IF(AD84=0,"Review",IF($H$3="US",ROUND(((H84-I84-(AG84*G84))/(G84*M84)-(L84*Q84))*P84,1),ROUND(((H84-I84-(AG84*G84))/(G84*M84)-(L84/8.696*Q84))*P84*37,1)))))</f>
        <v/>
      </c>
      <c r="S84" s="34" t="str">
        <f aca="false">IF(OR(R84="Review",R84=""),"",IF(R84=0,"",(SQRT(SUMSQ((5),(100*1.4/(H84-I84)),(100*IF($H$3="US",0.1,0.1*37)/R84)))/100)*R84))</f>
        <v/>
      </c>
      <c r="T84" s="62" t="str">
        <f aca="false">IF(OR(R84="Review",R84=""),"",IF(R84=0,"",S84/R84))</f>
        <v/>
      </c>
      <c r="U84" s="63"/>
      <c r="V84" s="63"/>
      <c r="W84" s="63"/>
      <c r="X84" s="63"/>
      <c r="Y84" s="63"/>
      <c r="Z84" s="63"/>
      <c r="AA84" s="63"/>
      <c r="AB84" s="63"/>
      <c r="AC84" s="2"/>
      <c r="AD84" s="64" t="n">
        <f aca="false">AND(NOT(ISBLANK(C84)),NOT(ISBLANK(E84)),NOT(ISBLANK(H84)),NOT(ISBLANK(I84)),NOT(ISBLANK(O84)),NOT(ISBLANK(Q84)),Q84&gt;=0,O84&gt;=0,H84&gt;=0,I84&gt;=0,G84&gt;0)</f>
        <v>0</v>
      </c>
      <c r="AE84" s="63" t="s">
        <v>39</v>
      </c>
      <c r="AF84" s="65" t="str">
        <f aca="false">IF(AD84=0,"Review",IF($H$3="US",((H84-I84-(AG84*G84))/(G84*M84)-(L84*Q84))*P84,((H84-I84-(AG84*G84))/(G84*M84)-(L84/8.696*Q84))*P84*37))</f>
        <v>Review</v>
      </c>
      <c r="AG84" s="66" t="n">
        <f aca="false">IF(OR(N84="SLT",N84="LLT",N84="LLT-OO",N84="HLT"),0.022223,0.066667)</f>
        <v>0.066667</v>
      </c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</row>
    <row r="85" customFormat="false" ht="18.1" hidden="false" customHeight="true" outlineLevel="0" collapsed="false">
      <c r="A85" s="23"/>
      <c r="B85" s="23"/>
      <c r="C85" s="24"/>
      <c r="D85" s="25"/>
      <c r="E85" s="24"/>
      <c r="F85" s="25"/>
      <c r="G85" s="26" t="str">
        <f aca="false">IF(OR(C85="",D85="",E85="",F85=""),"",(E85+F85)-(C85+D85))</f>
        <v/>
      </c>
      <c r="H85" s="27"/>
      <c r="I85" s="28"/>
      <c r="J85" s="29" t="n">
        <f aca="false">IF(N85="SST",0.314473,IF(N85="SLT",0.031243,IF(N85="LST",0.124228,IF(N85="LLT",0.010189,IF(N85="LST-OO",0.074671,IF(N85="LLT-OO",0.011965,IF(N85="LMT-OO",0.013497,IF(N85="HST",7.2954,IF(N85="HLT",0.60795)))))))))</f>
        <v>0</v>
      </c>
      <c r="K85" s="29" t="n">
        <f aca="false">IF(N85="SST",0.260619,IF(N85="SLT",0.02188,IF(N85="LST",0.040676,IF(N85="LLT",0.003372,IF(N85="LST-OO",0.037557,IF(N85="LLT-OO",0.002079,IF(N85="LMT-OO",0.012499,IF(N85="HST",0.004293,IF(N85="HLT",0.0003578)))))))))</f>
        <v>0</v>
      </c>
      <c r="L85" s="30" t="n">
        <f aca="false">IF(N85="SST",0.087,IF(N85="SLT",0.087,IF(N85="LST",0.12,IF(N85="LLT",0.12,IF(N85="LST-OO",0.12,IF(N85="LLT-OO",0.12,IF(N85="LMT-OO",0.12,IF(N85="HST",0.07,IF(N85="HLT",0.07)))))))))</f>
        <v>0</v>
      </c>
      <c r="M85" s="31" t="str">
        <f aca="false">IF(OR(H85="",I85=""),"",IF(N85="HST",J85+K85*((I85+H85)/2),IF(N85="HLT",J85+K85*((I85+H85)/2),J85+K85*LN((I85+H85)/2))))</f>
        <v/>
      </c>
      <c r="N85" s="28"/>
      <c r="O85" s="28"/>
      <c r="P85" s="26" t="str">
        <f aca="false">IF(O85="","",IF($H$3="US",IF(LEFT(N85,1)="S",IF(O85&lt;=4000,1,IF(O85&gt;4000,0.79+(6*O85/100000))),IF(LEFT(N85,1)="L",IF(O85&lt;=200,1,IF(O85&gt;200,1.005+(4.5526*O85/100000))),IF(LEFT(N85,1)="H",1))),IF($H$3="SI",IF(LEFT(N85,1)="S",IF(O85&lt;=1219.51,1,IF(O85&gt;1219.51,0.79+(6*(O85*3.28)/100000))),IF(LEFT(N85,1)="L",IF(O85&lt;=60.98,1,IF(O85&gt;60.98,1.005+(4.5526*(O85*3.28)/100000))),IF(LEFT(N85,1)="H",1))))))</f>
        <v/>
      </c>
      <c r="Q85" s="32"/>
      <c r="R85" s="33" t="str">
        <f aca="false">IF(OR(A85="",N85=""),"",IF(AF85&lt;0,0,IF(AD85=0,"Review",IF($H$3="US",ROUND(((H85-I85-(AG85*G85))/(G85*M85)-(L85*Q85))*P85,1),ROUND(((H85-I85-(AG85*G85))/(G85*M85)-(L85/8.696*Q85))*P85*37,1)))))</f>
        <v/>
      </c>
      <c r="S85" s="34" t="str">
        <f aca="false">IF(OR(R85="Review",R85=""),"",IF(R85=0,"",(SQRT(SUMSQ((5),(100*1.4/(H85-I85)),(100*IF($H$3="US",0.1,0.1*37)/R85)))/100)*R85))</f>
        <v/>
      </c>
      <c r="T85" s="62" t="str">
        <f aca="false">IF(OR(R85="Review",R85=""),"",IF(R85=0,"",S85/R85))</f>
        <v/>
      </c>
      <c r="U85" s="63"/>
      <c r="V85" s="63"/>
      <c r="W85" s="63"/>
      <c r="X85" s="63"/>
      <c r="Y85" s="63"/>
      <c r="Z85" s="63"/>
      <c r="AA85" s="63"/>
      <c r="AB85" s="63"/>
      <c r="AC85" s="2"/>
      <c r="AD85" s="64" t="n">
        <f aca="false">AND(NOT(ISBLANK(C85)),NOT(ISBLANK(E85)),NOT(ISBLANK(H85)),NOT(ISBLANK(I85)),NOT(ISBLANK(O85)),NOT(ISBLANK(Q85)),Q85&gt;=0,O85&gt;=0,H85&gt;=0,I85&gt;=0,G85&gt;0)</f>
        <v>0</v>
      </c>
      <c r="AE85" s="63" t="s">
        <v>39</v>
      </c>
      <c r="AF85" s="65" t="str">
        <f aca="false">IF(AD85=0,"Review",IF($H$3="US",((H85-I85-(AG85*G85))/(G85*M85)-(L85*Q85))*P85,((H85-I85-(AG85*G85))/(G85*M85)-(L85/8.696*Q85))*P85*37))</f>
        <v>Review</v>
      </c>
      <c r="AG85" s="66" t="n">
        <f aca="false">IF(OR(N85="SLT",N85="LLT",N85="LLT-OO",N85="HLT"),0.022223,0.066667)</f>
        <v>0.066667</v>
      </c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</row>
    <row r="86" customFormat="false" ht="18.1" hidden="false" customHeight="true" outlineLevel="0" collapsed="false">
      <c r="A86" s="23"/>
      <c r="B86" s="23"/>
      <c r="C86" s="24"/>
      <c r="D86" s="25"/>
      <c r="E86" s="24"/>
      <c r="F86" s="25"/>
      <c r="G86" s="26" t="str">
        <f aca="false">IF(OR(C86="",D86="",E86="",F86=""),"",(E86+F86)-(C86+D86))</f>
        <v/>
      </c>
      <c r="H86" s="27"/>
      <c r="I86" s="28"/>
      <c r="J86" s="29" t="n">
        <f aca="false">IF(N86="SST",0.314473,IF(N86="SLT",0.031243,IF(N86="LST",0.124228,IF(N86="LLT",0.010189,IF(N86="LST-OO",0.074671,IF(N86="LLT-OO",0.011965,IF(N86="LMT-OO",0.013497,IF(N86="HST",7.2954,IF(N86="HLT",0.60795)))))))))</f>
        <v>0</v>
      </c>
      <c r="K86" s="29" t="n">
        <f aca="false">IF(N86="SST",0.260619,IF(N86="SLT",0.02188,IF(N86="LST",0.040676,IF(N86="LLT",0.003372,IF(N86="LST-OO",0.037557,IF(N86="LLT-OO",0.002079,IF(N86="LMT-OO",0.012499,IF(N86="HST",0.004293,IF(N86="HLT",0.0003578)))))))))</f>
        <v>0</v>
      </c>
      <c r="L86" s="30" t="n">
        <f aca="false">IF(N86="SST",0.087,IF(N86="SLT",0.087,IF(N86="LST",0.12,IF(N86="LLT",0.12,IF(N86="LST-OO",0.12,IF(N86="LLT-OO",0.12,IF(N86="LMT-OO",0.12,IF(N86="HST",0.07,IF(N86="HLT",0.07)))))))))</f>
        <v>0</v>
      </c>
      <c r="M86" s="31" t="str">
        <f aca="false">IF(OR(H86="",I86=""),"",IF(N86="HST",J86+K86*((I86+H86)/2),IF(N86="HLT",J86+K86*((I86+H86)/2),J86+K86*LN((I86+H86)/2))))</f>
        <v/>
      </c>
      <c r="N86" s="28"/>
      <c r="O86" s="28"/>
      <c r="P86" s="26" t="str">
        <f aca="false">IF(O86="","",IF($H$3="US",IF(LEFT(N86,1)="S",IF(O86&lt;=4000,1,IF(O86&gt;4000,0.79+(6*O86/100000))),IF(LEFT(N86,1)="L",IF(O86&lt;=200,1,IF(O86&gt;200,1.005+(4.5526*O86/100000))),IF(LEFT(N86,1)="H",1))),IF($H$3="SI",IF(LEFT(N86,1)="S",IF(O86&lt;=1219.51,1,IF(O86&gt;1219.51,0.79+(6*(O86*3.28)/100000))),IF(LEFT(N86,1)="L",IF(O86&lt;=60.98,1,IF(O86&gt;60.98,1.005+(4.5526*(O86*3.28)/100000))),IF(LEFT(N86,1)="H",1))))))</f>
        <v/>
      </c>
      <c r="Q86" s="32"/>
      <c r="R86" s="33" t="str">
        <f aca="false">IF(OR(A86="",N86=""),"",IF(AF86&lt;0,0,IF(AD86=0,"Review",IF($H$3="US",ROUND(((H86-I86-(AG86*G86))/(G86*M86)-(L86*Q86))*P86,1),ROUND(((H86-I86-(AG86*G86))/(G86*M86)-(L86/8.696*Q86))*P86*37,1)))))</f>
        <v/>
      </c>
      <c r="S86" s="34" t="str">
        <f aca="false">IF(OR(R86="Review",R86=""),"",IF(R86=0,"",(SQRT(SUMSQ((5),(100*1.4/(H86-I86)),(100*IF($H$3="US",0.1,0.1*37)/R86)))/100)*R86))</f>
        <v/>
      </c>
      <c r="T86" s="62" t="str">
        <f aca="false">IF(OR(R86="Review",R86=""),"",IF(R86=0,"",S86/R86))</f>
        <v/>
      </c>
      <c r="U86" s="63"/>
      <c r="V86" s="63"/>
      <c r="W86" s="63"/>
      <c r="X86" s="63"/>
      <c r="Y86" s="63"/>
      <c r="Z86" s="63"/>
      <c r="AA86" s="63"/>
      <c r="AB86" s="63"/>
      <c r="AC86" s="2"/>
      <c r="AD86" s="64" t="n">
        <f aca="false">AND(NOT(ISBLANK(C86)),NOT(ISBLANK(E86)),NOT(ISBLANK(H86)),NOT(ISBLANK(I86)),NOT(ISBLANK(O86)),NOT(ISBLANK(Q86)),Q86&gt;=0,O86&gt;=0,H86&gt;=0,I86&gt;=0,G86&gt;0)</f>
        <v>0</v>
      </c>
      <c r="AE86" s="63" t="s">
        <v>39</v>
      </c>
      <c r="AF86" s="65" t="str">
        <f aca="false">IF(AD86=0,"Review",IF($H$3="US",((H86-I86-(AG86*G86))/(G86*M86)-(L86*Q86))*P86,((H86-I86-(AG86*G86))/(G86*M86)-(L86/8.696*Q86))*P86*37))</f>
        <v>Review</v>
      </c>
      <c r="AG86" s="66" t="n">
        <f aca="false">IF(OR(N86="SLT",N86="LLT",N86="LLT-OO",N86="HLT"),0.022223,0.066667)</f>
        <v>0.066667</v>
      </c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</row>
    <row r="87" customFormat="false" ht="18.1" hidden="false" customHeight="true" outlineLevel="0" collapsed="false">
      <c r="A87" s="23"/>
      <c r="B87" s="23"/>
      <c r="C87" s="24"/>
      <c r="D87" s="25"/>
      <c r="E87" s="24"/>
      <c r="F87" s="25"/>
      <c r="G87" s="26" t="str">
        <f aca="false">IF(OR(C87="",D87="",E87="",F87=""),"",(E87+F87)-(C87+D87))</f>
        <v/>
      </c>
      <c r="H87" s="27"/>
      <c r="I87" s="28"/>
      <c r="J87" s="29" t="n">
        <f aca="false">IF(N87="SST",0.314473,IF(N87="SLT",0.031243,IF(N87="LST",0.124228,IF(N87="LLT",0.010189,IF(N87="LST-OO",0.074671,IF(N87="LLT-OO",0.011965,IF(N87="LMT-OO",0.013497,IF(N87="HST",7.2954,IF(N87="HLT",0.60795)))))))))</f>
        <v>0</v>
      </c>
      <c r="K87" s="29" t="n">
        <f aca="false">IF(N87="SST",0.260619,IF(N87="SLT",0.02188,IF(N87="LST",0.040676,IF(N87="LLT",0.003372,IF(N87="LST-OO",0.037557,IF(N87="LLT-OO",0.002079,IF(N87="LMT-OO",0.012499,IF(N87="HST",0.004293,IF(N87="HLT",0.0003578)))))))))</f>
        <v>0</v>
      </c>
      <c r="L87" s="30" t="n">
        <f aca="false">IF(N87="SST",0.087,IF(N87="SLT",0.087,IF(N87="LST",0.12,IF(N87="LLT",0.12,IF(N87="LST-OO",0.12,IF(N87="LLT-OO",0.12,IF(N87="LMT-OO",0.12,IF(N87="HST",0.07,IF(N87="HLT",0.07)))))))))</f>
        <v>0</v>
      </c>
      <c r="M87" s="31" t="str">
        <f aca="false">IF(OR(H87="",I87=""),"",IF(N87="HST",J87+K87*((I87+H87)/2),IF(N87="HLT",J87+K87*((I87+H87)/2),J87+K87*LN((I87+H87)/2))))</f>
        <v/>
      </c>
      <c r="N87" s="28"/>
      <c r="O87" s="28"/>
      <c r="P87" s="26" t="str">
        <f aca="false">IF(O87="","",IF($H$3="US",IF(LEFT(N87,1)="S",IF(O87&lt;=4000,1,IF(O87&gt;4000,0.79+(6*O87/100000))),IF(LEFT(N87,1)="L",IF(O87&lt;=200,1,IF(O87&gt;200,1.005+(4.5526*O87/100000))),IF(LEFT(N87,1)="H",1))),IF($H$3="SI",IF(LEFT(N87,1)="S",IF(O87&lt;=1219.51,1,IF(O87&gt;1219.51,0.79+(6*(O87*3.28)/100000))),IF(LEFT(N87,1)="L",IF(O87&lt;=60.98,1,IF(O87&gt;60.98,1.005+(4.5526*(O87*3.28)/100000))),IF(LEFT(N87,1)="H",1))))))</f>
        <v/>
      </c>
      <c r="Q87" s="32"/>
      <c r="R87" s="33" t="str">
        <f aca="false">IF(OR(A87="",N87=""),"",IF(AF87&lt;0,0,IF(AD87=0,"Review",IF($H$3="US",ROUND(((H87-I87-(AG87*G87))/(G87*M87)-(L87*Q87))*P87,1),ROUND(((H87-I87-(AG87*G87))/(G87*M87)-(L87/8.696*Q87))*P87*37,1)))))</f>
        <v/>
      </c>
      <c r="S87" s="34" t="str">
        <f aca="false">IF(OR(R87="Review",R87=""),"",IF(R87=0,"",(SQRT(SUMSQ((5),(100*1.4/(H87-I87)),(100*IF($H$3="US",0.1,0.1*37)/R87)))/100)*R87))</f>
        <v/>
      </c>
      <c r="T87" s="62" t="str">
        <f aca="false">IF(OR(R87="Review",R87=""),"",IF(R87=0,"",S87/R87))</f>
        <v/>
      </c>
      <c r="U87" s="63"/>
      <c r="V87" s="63"/>
      <c r="W87" s="63"/>
      <c r="X87" s="63"/>
      <c r="Y87" s="63"/>
      <c r="Z87" s="63"/>
      <c r="AA87" s="63"/>
      <c r="AB87" s="63"/>
      <c r="AC87" s="2"/>
      <c r="AD87" s="64" t="n">
        <f aca="false">AND(NOT(ISBLANK(C87)),NOT(ISBLANK(E87)),NOT(ISBLANK(H87)),NOT(ISBLANK(I87)),NOT(ISBLANK(O87)),NOT(ISBLANK(Q87)),Q87&gt;=0,O87&gt;=0,H87&gt;=0,I87&gt;=0,G87&gt;0)</f>
        <v>0</v>
      </c>
      <c r="AE87" s="63" t="s">
        <v>39</v>
      </c>
      <c r="AF87" s="65" t="str">
        <f aca="false">IF(AD87=0,"Review",IF($H$3="US",((H87-I87-(AG87*G87))/(G87*M87)-(L87*Q87))*P87,((H87-I87-(AG87*G87))/(G87*M87)-(L87/8.696*Q87))*P87*37))</f>
        <v>Review</v>
      </c>
      <c r="AG87" s="66" t="n">
        <f aca="false">IF(OR(N87="SLT",N87="LLT",N87="LLT-OO",N87="HLT"),0.022223,0.066667)</f>
        <v>0.066667</v>
      </c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</row>
    <row r="88" customFormat="false" ht="18.1" hidden="false" customHeight="true" outlineLevel="0" collapsed="false">
      <c r="A88" s="23"/>
      <c r="B88" s="23"/>
      <c r="C88" s="24"/>
      <c r="D88" s="25"/>
      <c r="E88" s="24"/>
      <c r="F88" s="25"/>
      <c r="G88" s="26" t="str">
        <f aca="false">IF(OR(C88="",D88="",E88="",F88=""),"",(E88+F88)-(C88+D88))</f>
        <v/>
      </c>
      <c r="H88" s="27"/>
      <c r="I88" s="28"/>
      <c r="J88" s="29" t="n">
        <f aca="false">IF(N88="SST",0.314473,IF(N88="SLT",0.031243,IF(N88="LST",0.124228,IF(N88="LLT",0.010189,IF(N88="LST-OO",0.074671,IF(N88="LLT-OO",0.011965,IF(N88="LMT-OO",0.013497,IF(N88="HST",7.2954,IF(N88="HLT",0.60795)))))))))</f>
        <v>0</v>
      </c>
      <c r="K88" s="29" t="n">
        <f aca="false">IF(N88="SST",0.260619,IF(N88="SLT",0.02188,IF(N88="LST",0.040676,IF(N88="LLT",0.003372,IF(N88="LST-OO",0.037557,IF(N88="LLT-OO",0.002079,IF(N88="LMT-OO",0.012499,IF(N88="HST",0.004293,IF(N88="HLT",0.0003578)))))))))</f>
        <v>0</v>
      </c>
      <c r="L88" s="30" t="n">
        <f aca="false">IF(N88="SST",0.087,IF(N88="SLT",0.087,IF(N88="LST",0.12,IF(N88="LLT",0.12,IF(N88="LST-OO",0.12,IF(N88="LLT-OO",0.12,IF(N88="LMT-OO",0.12,IF(N88="HST",0.07,IF(N88="HLT",0.07)))))))))</f>
        <v>0</v>
      </c>
      <c r="M88" s="31" t="str">
        <f aca="false">IF(OR(H88="",I88=""),"",IF(N88="HST",J88+K88*((I88+H88)/2),IF(N88="HLT",J88+K88*((I88+H88)/2),J88+K88*LN((I88+H88)/2))))</f>
        <v/>
      </c>
      <c r="N88" s="28"/>
      <c r="O88" s="28"/>
      <c r="P88" s="26" t="str">
        <f aca="false">IF(O88="","",IF($H$3="US",IF(LEFT(N88,1)="S",IF(O88&lt;=4000,1,IF(O88&gt;4000,0.79+(6*O88/100000))),IF(LEFT(N88,1)="L",IF(O88&lt;=200,1,IF(O88&gt;200,1.005+(4.5526*O88/100000))),IF(LEFT(N88,1)="H",1))),IF($H$3="SI",IF(LEFT(N88,1)="S",IF(O88&lt;=1219.51,1,IF(O88&gt;1219.51,0.79+(6*(O88*3.28)/100000))),IF(LEFT(N88,1)="L",IF(O88&lt;=60.98,1,IF(O88&gt;60.98,1.005+(4.5526*(O88*3.28)/100000))),IF(LEFT(N88,1)="H",1))))))</f>
        <v/>
      </c>
      <c r="Q88" s="32"/>
      <c r="R88" s="33" t="str">
        <f aca="false">IF(OR(A88="",N88=""),"",IF(AF88&lt;0,0,IF(AD88=0,"Review",IF($H$3="US",ROUND(((H88-I88-(AG88*G88))/(G88*M88)-(L88*Q88))*P88,1),ROUND(((H88-I88-(AG88*G88))/(G88*M88)-(L88/8.696*Q88))*P88*37,1)))))</f>
        <v/>
      </c>
      <c r="S88" s="34" t="str">
        <f aca="false">IF(OR(R88="Review",R88=""),"",IF(R88=0,"",(SQRT(SUMSQ((5),(100*1.4/(H88-I88)),(100*IF($H$3="US",0.1,0.1*37)/R88)))/100)*R88))</f>
        <v/>
      </c>
      <c r="T88" s="62" t="str">
        <f aca="false">IF(OR(R88="Review",R88=""),"",IF(R88=0,"",S88/R88))</f>
        <v/>
      </c>
      <c r="U88" s="63"/>
      <c r="V88" s="63"/>
      <c r="W88" s="63"/>
      <c r="X88" s="63"/>
      <c r="Y88" s="63"/>
      <c r="Z88" s="63"/>
      <c r="AA88" s="63"/>
      <c r="AB88" s="63"/>
      <c r="AC88" s="2"/>
      <c r="AD88" s="64" t="n">
        <f aca="false">AND(NOT(ISBLANK(C88)),NOT(ISBLANK(E88)),NOT(ISBLANK(H88)),NOT(ISBLANK(I88)),NOT(ISBLANK(O88)),NOT(ISBLANK(Q88)),Q88&gt;=0,O88&gt;=0,H88&gt;=0,I88&gt;=0,G88&gt;0)</f>
        <v>0</v>
      </c>
      <c r="AE88" s="63" t="s">
        <v>39</v>
      </c>
      <c r="AF88" s="65" t="str">
        <f aca="false">IF(AD88=0,"Review",IF($H$3="US",((H88-I88-(AG88*G88))/(G88*M88)-(L88*Q88))*P88,((H88-I88-(AG88*G88))/(G88*M88)-(L88/8.696*Q88))*P88*37))</f>
        <v>Review</v>
      </c>
      <c r="AG88" s="66" t="n">
        <f aca="false">IF(OR(N88="SLT",N88="LLT",N88="LLT-OO",N88="HLT"),0.022223,0.066667)</f>
        <v>0.066667</v>
      </c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</row>
    <row r="89" customFormat="false" ht="18.1" hidden="false" customHeight="true" outlineLevel="0" collapsed="false">
      <c r="A89" s="23"/>
      <c r="B89" s="23"/>
      <c r="C89" s="24"/>
      <c r="D89" s="25"/>
      <c r="E89" s="24"/>
      <c r="F89" s="25"/>
      <c r="G89" s="26" t="str">
        <f aca="false">IF(OR(C89="",D89="",E89="",F89=""),"",(E89+F89)-(C89+D89))</f>
        <v/>
      </c>
      <c r="H89" s="27"/>
      <c r="I89" s="28"/>
      <c r="J89" s="29" t="n">
        <f aca="false">IF(N89="SST",0.314473,IF(N89="SLT",0.031243,IF(N89="LST",0.124228,IF(N89="LLT",0.010189,IF(N89="LST-OO",0.074671,IF(N89="LLT-OO",0.011965,IF(N89="LMT-OO",0.013497,IF(N89="HST",7.2954,IF(N89="HLT",0.60795)))))))))</f>
        <v>0</v>
      </c>
      <c r="K89" s="29" t="n">
        <f aca="false">IF(N89="SST",0.260619,IF(N89="SLT",0.02188,IF(N89="LST",0.040676,IF(N89="LLT",0.003372,IF(N89="LST-OO",0.037557,IF(N89="LLT-OO",0.002079,IF(N89="LMT-OO",0.012499,IF(N89="HST",0.004293,IF(N89="HLT",0.0003578)))))))))</f>
        <v>0</v>
      </c>
      <c r="L89" s="30" t="n">
        <f aca="false">IF(N89="SST",0.087,IF(N89="SLT",0.087,IF(N89="LST",0.12,IF(N89="LLT",0.12,IF(N89="LST-OO",0.12,IF(N89="LLT-OO",0.12,IF(N89="LMT-OO",0.12,IF(N89="HST",0.07,IF(N89="HLT",0.07)))))))))</f>
        <v>0</v>
      </c>
      <c r="M89" s="31" t="str">
        <f aca="false">IF(OR(H89="",I89=""),"",IF(N89="HST",J89+K89*((I89+H89)/2),IF(N89="HLT",J89+K89*((I89+H89)/2),J89+K89*LN((I89+H89)/2))))</f>
        <v/>
      </c>
      <c r="N89" s="28"/>
      <c r="O89" s="28"/>
      <c r="P89" s="26" t="str">
        <f aca="false">IF(O89="","",IF($H$3="US",IF(LEFT(N89,1)="S",IF(O89&lt;=4000,1,IF(O89&gt;4000,0.79+(6*O89/100000))),IF(LEFT(N89,1)="L",IF(O89&lt;=200,1,IF(O89&gt;200,1.005+(4.5526*O89/100000))),IF(LEFT(N89,1)="H",1))),IF($H$3="SI",IF(LEFT(N89,1)="S",IF(O89&lt;=1219.51,1,IF(O89&gt;1219.51,0.79+(6*(O89*3.28)/100000))),IF(LEFT(N89,1)="L",IF(O89&lt;=60.98,1,IF(O89&gt;60.98,1.005+(4.5526*(O89*3.28)/100000))),IF(LEFT(N89,1)="H",1))))))</f>
        <v/>
      </c>
      <c r="Q89" s="32"/>
      <c r="R89" s="33" t="str">
        <f aca="false">IF(OR(A89="",N89=""),"",IF(AF89&lt;0,0,IF(AD89=0,"Review",IF($H$3="US",ROUND(((H89-I89-(AG89*G89))/(G89*M89)-(L89*Q89))*P89,1),ROUND(((H89-I89-(AG89*G89))/(G89*M89)-(L89/8.696*Q89))*P89*37,1)))))</f>
        <v/>
      </c>
      <c r="S89" s="34" t="str">
        <f aca="false">IF(OR(R89="Review",R89=""),"",IF(R89=0,"",(SQRT(SUMSQ((5),(100*1.4/(H89-I89)),(100*IF($H$3="US",0.1,0.1*37)/R89)))/100)*R89))</f>
        <v/>
      </c>
      <c r="T89" s="62" t="str">
        <f aca="false">IF(OR(R89="Review",R89=""),"",IF(R89=0,"",S89/R89))</f>
        <v/>
      </c>
      <c r="U89" s="63"/>
      <c r="V89" s="63"/>
      <c r="W89" s="63"/>
      <c r="X89" s="63"/>
      <c r="Y89" s="63"/>
      <c r="Z89" s="63"/>
      <c r="AA89" s="63"/>
      <c r="AB89" s="63"/>
      <c r="AC89" s="2"/>
      <c r="AD89" s="64" t="n">
        <f aca="false">AND(NOT(ISBLANK(C89)),NOT(ISBLANK(E89)),NOT(ISBLANK(H89)),NOT(ISBLANK(I89)),NOT(ISBLANK(O89)),NOT(ISBLANK(Q89)),Q89&gt;=0,O89&gt;=0,H89&gt;=0,I89&gt;=0,G89&gt;0)</f>
        <v>0</v>
      </c>
      <c r="AE89" s="63" t="s">
        <v>39</v>
      </c>
      <c r="AF89" s="65" t="str">
        <f aca="false">IF(AD89=0,"Review",IF($H$3="US",((H89-I89-(AG89*G89))/(G89*M89)-(L89*Q89))*P89,((H89-I89-(AG89*G89))/(G89*M89)-(L89/8.696*Q89))*P89*37))</f>
        <v>Review</v>
      </c>
      <c r="AG89" s="66" t="n">
        <f aca="false">IF(OR(N89="SLT",N89="LLT",N89="LLT-OO",N89="HLT"),0.022223,0.066667)</f>
        <v>0.066667</v>
      </c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</row>
    <row r="90" customFormat="false" ht="18.1" hidden="false" customHeight="true" outlineLevel="0" collapsed="false">
      <c r="A90" s="23"/>
      <c r="B90" s="23"/>
      <c r="C90" s="24"/>
      <c r="D90" s="25"/>
      <c r="E90" s="24"/>
      <c r="F90" s="25"/>
      <c r="G90" s="26" t="str">
        <f aca="false">IF(OR(C90="",D90="",E90="",F90=""),"",(E90+F90)-(C90+D90))</f>
        <v/>
      </c>
      <c r="H90" s="27"/>
      <c r="I90" s="28"/>
      <c r="J90" s="29" t="n">
        <f aca="false">IF(N90="SST",0.314473,IF(N90="SLT",0.031243,IF(N90="LST",0.124228,IF(N90="LLT",0.010189,IF(N90="LST-OO",0.074671,IF(N90="LLT-OO",0.011965,IF(N90="LMT-OO",0.013497,IF(N90="HST",7.2954,IF(N90="HLT",0.60795)))))))))</f>
        <v>0</v>
      </c>
      <c r="K90" s="29" t="n">
        <f aca="false">IF(N90="SST",0.260619,IF(N90="SLT",0.02188,IF(N90="LST",0.040676,IF(N90="LLT",0.003372,IF(N90="LST-OO",0.037557,IF(N90="LLT-OO",0.002079,IF(N90="LMT-OO",0.012499,IF(N90="HST",0.004293,IF(N90="HLT",0.0003578)))))))))</f>
        <v>0</v>
      </c>
      <c r="L90" s="30" t="n">
        <f aca="false">IF(N90="SST",0.087,IF(N90="SLT",0.087,IF(N90="LST",0.12,IF(N90="LLT",0.12,IF(N90="LST-OO",0.12,IF(N90="LLT-OO",0.12,IF(N90="LMT-OO",0.12,IF(N90="HST",0.07,IF(N90="HLT",0.07)))))))))</f>
        <v>0</v>
      </c>
      <c r="M90" s="31" t="str">
        <f aca="false">IF(OR(H90="",I90=""),"",IF(N90="HST",J90+K90*((I90+H90)/2),IF(N90="HLT",J90+K90*((I90+H90)/2),J90+K90*LN((I90+H90)/2))))</f>
        <v/>
      </c>
      <c r="N90" s="28"/>
      <c r="O90" s="28"/>
      <c r="P90" s="26" t="str">
        <f aca="false">IF(O90="","",IF($H$3="US",IF(LEFT(N90,1)="S",IF(O90&lt;=4000,1,IF(O90&gt;4000,0.79+(6*O90/100000))),IF(LEFT(N90,1)="L",IF(O90&lt;=200,1,IF(O90&gt;200,1.005+(4.5526*O90/100000))),IF(LEFT(N90,1)="H",1))),IF($H$3="SI",IF(LEFT(N90,1)="S",IF(O90&lt;=1219.51,1,IF(O90&gt;1219.51,0.79+(6*(O90*3.28)/100000))),IF(LEFT(N90,1)="L",IF(O90&lt;=60.98,1,IF(O90&gt;60.98,1.005+(4.5526*(O90*3.28)/100000))),IF(LEFT(N90,1)="H",1))))))</f>
        <v/>
      </c>
      <c r="Q90" s="32"/>
      <c r="R90" s="33" t="str">
        <f aca="false">IF(OR(A90="",N90=""),"",IF(AF90&lt;0,0,IF(AD90=0,"Review",IF($H$3="US",ROUND(((H90-I90-(AG90*G90))/(G90*M90)-(L90*Q90))*P90,1),ROUND(((H90-I90-(AG90*G90))/(G90*M90)-(L90/8.696*Q90))*P90*37,1)))))</f>
        <v/>
      </c>
      <c r="S90" s="34" t="str">
        <f aca="false">IF(OR(R90="Review",R90=""),"",IF(R90=0,"",(SQRT(SUMSQ((5),(100*1.4/(H90-I90)),(100*IF($H$3="US",0.1,0.1*37)/R90)))/100)*R90))</f>
        <v/>
      </c>
      <c r="T90" s="62" t="str">
        <f aca="false">IF(OR(R90="Review",R90=""),"",IF(R90=0,"",S90/R90))</f>
        <v/>
      </c>
      <c r="U90" s="63"/>
      <c r="V90" s="63"/>
      <c r="W90" s="63"/>
      <c r="X90" s="63"/>
      <c r="Y90" s="63"/>
      <c r="Z90" s="63"/>
      <c r="AA90" s="63"/>
      <c r="AB90" s="63"/>
      <c r="AC90" s="2"/>
      <c r="AD90" s="64" t="n">
        <f aca="false">AND(NOT(ISBLANK(C90)),NOT(ISBLANK(E90)),NOT(ISBLANK(H90)),NOT(ISBLANK(I90)),NOT(ISBLANK(O90)),NOT(ISBLANK(Q90)),Q90&gt;=0,O90&gt;=0,H90&gt;=0,I90&gt;=0,G90&gt;0)</f>
        <v>0</v>
      </c>
      <c r="AE90" s="63" t="s">
        <v>39</v>
      </c>
      <c r="AF90" s="65" t="str">
        <f aca="false">IF(AD90=0,"Review",IF($H$3="US",((H90-I90-(AG90*G90))/(G90*M90)-(L90*Q90))*P90,((H90-I90-(AG90*G90))/(G90*M90)-(L90/8.696*Q90))*P90*37))</f>
        <v>Review</v>
      </c>
      <c r="AG90" s="66" t="n">
        <f aca="false">IF(OR(N90="SLT",N90="LLT",N90="LLT-OO",N90="HLT"),0.022223,0.066667)</f>
        <v>0.066667</v>
      </c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</row>
    <row r="91" customFormat="false" ht="18.1" hidden="false" customHeight="true" outlineLevel="0" collapsed="false">
      <c r="A91" s="23"/>
      <c r="B91" s="23"/>
      <c r="C91" s="24"/>
      <c r="D91" s="25"/>
      <c r="E91" s="24"/>
      <c r="F91" s="25"/>
      <c r="G91" s="26" t="str">
        <f aca="false">IF(OR(C91="",D91="",E91="",F91=""),"",(E91+F91)-(C91+D91))</f>
        <v/>
      </c>
      <c r="H91" s="27"/>
      <c r="I91" s="28"/>
      <c r="J91" s="29" t="n">
        <f aca="false">IF(N91="SST",0.314473,IF(N91="SLT",0.031243,IF(N91="LST",0.124228,IF(N91="LLT",0.010189,IF(N91="LST-OO",0.074671,IF(N91="LLT-OO",0.011965,IF(N91="LMT-OO",0.013497,IF(N91="HST",7.2954,IF(N91="HLT",0.60795)))))))))</f>
        <v>0</v>
      </c>
      <c r="K91" s="29" t="n">
        <f aca="false">IF(N91="SST",0.260619,IF(N91="SLT",0.02188,IF(N91="LST",0.040676,IF(N91="LLT",0.003372,IF(N91="LST-OO",0.037557,IF(N91="LLT-OO",0.002079,IF(N91="LMT-OO",0.012499,IF(N91="HST",0.004293,IF(N91="HLT",0.0003578)))))))))</f>
        <v>0</v>
      </c>
      <c r="L91" s="30" t="n">
        <f aca="false">IF(N91="SST",0.087,IF(N91="SLT",0.087,IF(N91="LST",0.12,IF(N91="LLT",0.12,IF(N91="LST-OO",0.12,IF(N91="LLT-OO",0.12,IF(N91="LMT-OO",0.12,IF(N91="HST",0.07,IF(N91="HLT",0.07)))))))))</f>
        <v>0</v>
      </c>
      <c r="M91" s="31" t="str">
        <f aca="false">IF(OR(H91="",I91=""),"",IF(N91="HST",J91+K91*((I91+H91)/2),IF(N91="HLT",J91+K91*((I91+H91)/2),J91+K91*LN((I91+H91)/2))))</f>
        <v/>
      </c>
      <c r="N91" s="28"/>
      <c r="O91" s="28"/>
      <c r="P91" s="26" t="str">
        <f aca="false">IF(O91="","",IF($H$3="US",IF(LEFT(N91,1)="S",IF(O91&lt;=4000,1,IF(O91&gt;4000,0.79+(6*O91/100000))),IF(LEFT(N91,1)="L",IF(O91&lt;=200,1,IF(O91&gt;200,1.005+(4.5526*O91/100000))),IF(LEFT(N91,1)="H",1))),IF($H$3="SI",IF(LEFT(N91,1)="S",IF(O91&lt;=1219.51,1,IF(O91&gt;1219.51,0.79+(6*(O91*3.28)/100000))),IF(LEFT(N91,1)="L",IF(O91&lt;=60.98,1,IF(O91&gt;60.98,1.005+(4.5526*(O91*3.28)/100000))),IF(LEFT(N91,1)="H",1))))))</f>
        <v/>
      </c>
      <c r="Q91" s="32"/>
      <c r="R91" s="33" t="str">
        <f aca="false">IF(OR(A91="",N91=""),"",IF(AF91&lt;0,0,IF(AD91=0,"Review",IF($H$3="US",ROUND(((H91-I91-(AG91*G91))/(G91*M91)-(L91*Q91))*P91,1),ROUND(((H91-I91-(AG91*G91))/(G91*M91)-(L91/8.696*Q91))*P91*37,1)))))</f>
        <v/>
      </c>
      <c r="S91" s="34" t="str">
        <f aca="false">IF(OR(R91="Review",R91=""),"",IF(R91=0,"",(SQRT(SUMSQ((5),(100*1.4/(H91-I91)),(100*IF($H$3="US",0.1,0.1*37)/R91)))/100)*R91))</f>
        <v/>
      </c>
      <c r="T91" s="62" t="str">
        <f aca="false">IF(OR(R91="Review",R91=""),"",IF(R91=0,"",S91/R91))</f>
        <v/>
      </c>
      <c r="U91" s="63"/>
      <c r="V91" s="63"/>
      <c r="W91" s="63"/>
      <c r="X91" s="63"/>
      <c r="Y91" s="63"/>
      <c r="Z91" s="63"/>
      <c r="AA91" s="63"/>
      <c r="AB91" s="63"/>
      <c r="AC91" s="2"/>
      <c r="AD91" s="64" t="n">
        <f aca="false">AND(NOT(ISBLANK(C91)),NOT(ISBLANK(E91)),NOT(ISBLANK(H91)),NOT(ISBLANK(I91)),NOT(ISBLANK(O91)),NOT(ISBLANK(Q91)),Q91&gt;=0,O91&gt;=0,H91&gt;=0,I91&gt;=0,G91&gt;0)</f>
        <v>0</v>
      </c>
      <c r="AE91" s="63" t="s">
        <v>39</v>
      </c>
      <c r="AF91" s="65" t="str">
        <f aca="false">IF(AD91=0,"Review",IF($H$3="US",((H91-I91-(AG91*G91))/(G91*M91)-(L91*Q91))*P91,((H91-I91-(AG91*G91))/(G91*M91)-(L91/8.696*Q91))*P91*37))</f>
        <v>Review</v>
      </c>
      <c r="AG91" s="66" t="n">
        <f aca="false">IF(OR(N91="SLT",N91="LLT",N91="LLT-OO",N91="HLT"),0.022223,0.066667)</f>
        <v>0.066667</v>
      </c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</row>
    <row r="92" customFormat="false" ht="18.1" hidden="false" customHeight="true" outlineLevel="0" collapsed="false">
      <c r="A92" s="23"/>
      <c r="B92" s="23"/>
      <c r="C92" s="24"/>
      <c r="D92" s="25"/>
      <c r="E92" s="24"/>
      <c r="F92" s="25"/>
      <c r="G92" s="26" t="str">
        <f aca="false">IF(OR(C92="",D92="",E92="",F92=""),"",(E92+F92)-(C92+D92))</f>
        <v/>
      </c>
      <c r="H92" s="27"/>
      <c r="I92" s="28"/>
      <c r="J92" s="29" t="n">
        <f aca="false">IF(N92="SST",0.314473,IF(N92="SLT",0.031243,IF(N92="LST",0.124228,IF(N92="LLT",0.010189,IF(N92="LST-OO",0.074671,IF(N92="LLT-OO",0.011965,IF(N92="LMT-OO",0.013497,IF(N92="HST",7.2954,IF(N92="HLT",0.60795)))))))))</f>
        <v>0</v>
      </c>
      <c r="K92" s="29" t="n">
        <f aca="false">IF(N92="SST",0.260619,IF(N92="SLT",0.02188,IF(N92="LST",0.040676,IF(N92="LLT",0.003372,IF(N92="LST-OO",0.037557,IF(N92="LLT-OO",0.002079,IF(N92="LMT-OO",0.012499,IF(N92="HST",0.004293,IF(N92="HLT",0.0003578)))))))))</f>
        <v>0</v>
      </c>
      <c r="L92" s="30" t="n">
        <f aca="false">IF(N92="SST",0.087,IF(N92="SLT",0.087,IF(N92="LST",0.12,IF(N92="LLT",0.12,IF(N92="LST-OO",0.12,IF(N92="LLT-OO",0.12,IF(N92="LMT-OO",0.12,IF(N92="HST",0.07,IF(N92="HLT",0.07)))))))))</f>
        <v>0</v>
      </c>
      <c r="M92" s="31" t="str">
        <f aca="false">IF(OR(H92="",I92=""),"",IF(N92="HST",J92+K92*((I92+H92)/2),IF(N92="HLT",J92+K92*((I92+H92)/2),J92+K92*LN((I92+H92)/2))))</f>
        <v/>
      </c>
      <c r="N92" s="28"/>
      <c r="O92" s="28"/>
      <c r="P92" s="26" t="str">
        <f aca="false">IF(O92="","",IF($H$3="US",IF(LEFT(N92,1)="S",IF(O92&lt;=4000,1,IF(O92&gt;4000,0.79+(6*O92/100000))),IF(LEFT(N92,1)="L",IF(O92&lt;=200,1,IF(O92&gt;200,1.005+(4.5526*O92/100000))),IF(LEFT(N92,1)="H",1))),IF($H$3="SI",IF(LEFT(N92,1)="S",IF(O92&lt;=1219.51,1,IF(O92&gt;1219.51,0.79+(6*(O92*3.28)/100000))),IF(LEFT(N92,1)="L",IF(O92&lt;=60.98,1,IF(O92&gt;60.98,1.005+(4.5526*(O92*3.28)/100000))),IF(LEFT(N92,1)="H",1))))))</f>
        <v/>
      </c>
      <c r="Q92" s="32"/>
      <c r="R92" s="33" t="str">
        <f aca="false">IF(OR(A92="",N92=""),"",IF(AF92&lt;0,0,IF(AD92=0,"Review",IF($H$3="US",ROUND(((H92-I92-(AG92*G92))/(G92*M92)-(L92*Q92))*P92,1),ROUND(((H92-I92-(AG92*G92))/(G92*M92)-(L92/8.696*Q92))*P92*37,1)))))</f>
        <v/>
      </c>
      <c r="S92" s="34" t="str">
        <f aca="false">IF(OR(R92="Review",R92=""),"",IF(R92=0,"",(SQRT(SUMSQ((5),(100*1.4/(H92-I92)),(100*IF($H$3="US",0.1,0.1*37)/R92)))/100)*R92))</f>
        <v/>
      </c>
      <c r="T92" s="62" t="str">
        <f aca="false">IF(OR(R92="Review",R92=""),"",IF(R92=0,"",S92/R92))</f>
        <v/>
      </c>
      <c r="U92" s="63"/>
      <c r="V92" s="63"/>
      <c r="W92" s="63"/>
      <c r="X92" s="63"/>
      <c r="Y92" s="63"/>
      <c r="Z92" s="63"/>
      <c r="AA92" s="63"/>
      <c r="AB92" s="63"/>
      <c r="AC92" s="2"/>
      <c r="AD92" s="64" t="n">
        <f aca="false">AND(NOT(ISBLANK(C92)),NOT(ISBLANK(E92)),NOT(ISBLANK(H92)),NOT(ISBLANK(I92)),NOT(ISBLANK(O92)),NOT(ISBLANK(Q92)),Q92&gt;=0,O92&gt;=0,H92&gt;=0,I92&gt;=0,G92&gt;0)</f>
        <v>0</v>
      </c>
      <c r="AE92" s="63" t="s">
        <v>39</v>
      </c>
      <c r="AF92" s="65" t="str">
        <f aca="false">IF(AD92=0,"Review",IF($H$3="US",((H92-I92-(AG92*G92))/(G92*M92)-(L92*Q92))*P92,((H92-I92-(AG92*G92))/(G92*M92)-(L92/8.696*Q92))*P92*37))</f>
        <v>Review</v>
      </c>
      <c r="AG92" s="66" t="n">
        <f aca="false">IF(OR(N92="SLT",N92="LLT",N92="LLT-OO",N92="HLT"),0.022223,0.066667)</f>
        <v>0.066667</v>
      </c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</row>
    <row r="93" customFormat="false" ht="18.1" hidden="false" customHeight="true" outlineLevel="0" collapsed="false">
      <c r="A93" s="23"/>
      <c r="B93" s="23"/>
      <c r="C93" s="24"/>
      <c r="D93" s="25"/>
      <c r="E93" s="24"/>
      <c r="F93" s="25"/>
      <c r="G93" s="26" t="str">
        <f aca="false">IF(OR(C93="",D93="",E93="",F93=""),"",(E93+F93)-(C93+D93))</f>
        <v/>
      </c>
      <c r="H93" s="27"/>
      <c r="I93" s="28"/>
      <c r="J93" s="29" t="n">
        <f aca="false">IF(N93="SST",0.314473,IF(N93="SLT",0.031243,IF(N93="LST",0.124228,IF(N93="LLT",0.010189,IF(N93="LST-OO",0.074671,IF(N93="LLT-OO",0.011965,IF(N93="LMT-OO",0.013497,IF(N93="HST",7.2954,IF(N93="HLT",0.60795)))))))))</f>
        <v>0</v>
      </c>
      <c r="K93" s="29" t="n">
        <f aca="false">IF(N93="SST",0.260619,IF(N93="SLT",0.02188,IF(N93="LST",0.040676,IF(N93="LLT",0.003372,IF(N93="LST-OO",0.037557,IF(N93="LLT-OO",0.002079,IF(N93="LMT-OO",0.012499,IF(N93="HST",0.004293,IF(N93="HLT",0.0003578)))))))))</f>
        <v>0</v>
      </c>
      <c r="L93" s="30" t="n">
        <f aca="false">IF(N93="SST",0.087,IF(N93="SLT",0.087,IF(N93="LST",0.12,IF(N93="LLT",0.12,IF(N93="LST-OO",0.12,IF(N93="LLT-OO",0.12,IF(N93="LMT-OO",0.12,IF(N93="HST",0.07,IF(N93="HLT",0.07)))))))))</f>
        <v>0</v>
      </c>
      <c r="M93" s="31" t="str">
        <f aca="false">IF(OR(H93="",I93=""),"",IF(N93="HST",J93+K93*((I93+H93)/2),IF(N93="HLT",J93+K93*((I93+H93)/2),J93+K93*LN((I93+H93)/2))))</f>
        <v/>
      </c>
      <c r="N93" s="28"/>
      <c r="O93" s="28"/>
      <c r="P93" s="26" t="str">
        <f aca="false">IF(O93="","",IF($H$3="US",IF(LEFT(N93,1)="S",IF(O93&lt;=4000,1,IF(O93&gt;4000,0.79+(6*O93/100000))),IF(LEFT(N93,1)="L",IF(O93&lt;=200,1,IF(O93&gt;200,1.005+(4.5526*O93/100000))),IF(LEFT(N93,1)="H",1))),IF($H$3="SI",IF(LEFT(N93,1)="S",IF(O93&lt;=1219.51,1,IF(O93&gt;1219.51,0.79+(6*(O93*3.28)/100000))),IF(LEFT(N93,1)="L",IF(O93&lt;=60.98,1,IF(O93&gt;60.98,1.005+(4.5526*(O93*3.28)/100000))),IF(LEFT(N93,1)="H",1))))))</f>
        <v/>
      </c>
      <c r="Q93" s="32"/>
      <c r="R93" s="33" t="str">
        <f aca="false">IF(OR(A93="",N93=""),"",IF(AF93&lt;0,0,IF(AD93=0,"Review",IF($H$3="US",ROUND(((H93-I93-(AG93*G93))/(G93*M93)-(L93*Q93))*P93,1),ROUND(((H93-I93-(AG93*G93))/(G93*M93)-(L93/8.696*Q93))*P93*37,1)))))</f>
        <v/>
      </c>
      <c r="S93" s="34" t="str">
        <f aca="false">IF(OR(R93="Review",R93=""),"",IF(R93=0,"",(SQRT(SUMSQ((5),(100*1.4/(H93-I93)),(100*IF($H$3="US",0.1,0.1*37)/R93)))/100)*R93))</f>
        <v/>
      </c>
      <c r="T93" s="62" t="str">
        <f aca="false">IF(OR(R93="Review",R93=""),"",IF(R93=0,"",S93/R93))</f>
        <v/>
      </c>
      <c r="U93" s="63"/>
      <c r="V93" s="63"/>
      <c r="W93" s="63"/>
      <c r="X93" s="63"/>
      <c r="Y93" s="63"/>
      <c r="Z93" s="63"/>
      <c r="AA93" s="63"/>
      <c r="AB93" s="63"/>
      <c r="AC93" s="2"/>
      <c r="AD93" s="64" t="n">
        <f aca="false">AND(NOT(ISBLANK(C93)),NOT(ISBLANK(E93)),NOT(ISBLANK(H93)),NOT(ISBLANK(I93)),NOT(ISBLANK(O93)),NOT(ISBLANK(Q93)),Q93&gt;=0,O93&gt;=0,H93&gt;=0,I93&gt;=0,G93&gt;0)</f>
        <v>0</v>
      </c>
      <c r="AE93" s="63" t="s">
        <v>39</v>
      </c>
      <c r="AF93" s="65" t="str">
        <f aca="false">IF(AD93=0,"Review",IF($H$3="US",((H93-I93-(AG93*G93))/(G93*M93)-(L93*Q93))*P93,((H93-I93-(AG93*G93))/(G93*M93)-(L93/8.696*Q93))*P93*37))</f>
        <v>Review</v>
      </c>
      <c r="AG93" s="66" t="n">
        <f aca="false">IF(OR(N93="SLT",N93="LLT",N93="LLT-OO",N93="HLT"),0.022223,0.066667)</f>
        <v>0.066667</v>
      </c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</row>
    <row r="94" customFormat="false" ht="18.1" hidden="false" customHeight="true" outlineLevel="0" collapsed="false">
      <c r="A94" s="23"/>
      <c r="B94" s="23"/>
      <c r="C94" s="24"/>
      <c r="D94" s="25"/>
      <c r="E94" s="24"/>
      <c r="F94" s="25"/>
      <c r="G94" s="26" t="str">
        <f aca="false">IF(OR(C94="",D94="",E94="",F94=""),"",(E94+F94)-(C94+D94))</f>
        <v/>
      </c>
      <c r="H94" s="27"/>
      <c r="I94" s="28"/>
      <c r="J94" s="29" t="n">
        <f aca="false">IF(N94="SST",0.314473,IF(N94="SLT",0.031243,IF(N94="LST",0.124228,IF(N94="LLT",0.010189,IF(N94="LST-OO",0.074671,IF(N94="LLT-OO",0.011965,IF(N94="LMT-OO",0.013497,IF(N94="HST",7.2954,IF(N94="HLT",0.60795)))))))))</f>
        <v>0</v>
      </c>
      <c r="K94" s="29" t="n">
        <f aca="false">IF(N94="SST",0.260619,IF(N94="SLT",0.02188,IF(N94="LST",0.040676,IF(N94="LLT",0.003372,IF(N94="LST-OO",0.037557,IF(N94="LLT-OO",0.002079,IF(N94="LMT-OO",0.012499,IF(N94="HST",0.004293,IF(N94="HLT",0.0003578)))))))))</f>
        <v>0</v>
      </c>
      <c r="L94" s="30" t="n">
        <f aca="false">IF(N94="SST",0.087,IF(N94="SLT",0.087,IF(N94="LST",0.12,IF(N94="LLT",0.12,IF(N94="LST-OO",0.12,IF(N94="LLT-OO",0.12,IF(N94="LMT-OO",0.12,IF(N94="HST",0.07,IF(N94="HLT",0.07)))))))))</f>
        <v>0</v>
      </c>
      <c r="M94" s="31" t="str">
        <f aca="false">IF(OR(H94="",I94=""),"",IF(N94="HST",J94+K94*((I94+H94)/2),IF(N94="HLT",J94+K94*((I94+H94)/2),J94+K94*LN((I94+H94)/2))))</f>
        <v/>
      </c>
      <c r="N94" s="28"/>
      <c r="O94" s="28"/>
      <c r="P94" s="26" t="str">
        <f aca="false">IF(O94="","",IF($H$3="US",IF(LEFT(N94,1)="S",IF(O94&lt;=4000,1,IF(O94&gt;4000,0.79+(6*O94/100000))),IF(LEFT(N94,1)="L",IF(O94&lt;=200,1,IF(O94&gt;200,1.005+(4.5526*O94/100000))),IF(LEFT(N94,1)="H",1))),IF($H$3="SI",IF(LEFT(N94,1)="S",IF(O94&lt;=1219.51,1,IF(O94&gt;1219.51,0.79+(6*(O94*3.28)/100000))),IF(LEFT(N94,1)="L",IF(O94&lt;=60.98,1,IF(O94&gt;60.98,1.005+(4.5526*(O94*3.28)/100000))),IF(LEFT(N94,1)="H",1))))))</f>
        <v/>
      </c>
      <c r="Q94" s="32"/>
      <c r="R94" s="33" t="str">
        <f aca="false">IF(OR(A94="",N94=""),"",IF(AF94&lt;0,0,IF(AD94=0,"Review",IF($H$3="US",ROUND(((H94-I94-(AG94*G94))/(G94*M94)-(L94*Q94))*P94,1),ROUND(((H94-I94-(AG94*G94))/(G94*M94)-(L94/8.696*Q94))*P94*37,1)))))</f>
        <v/>
      </c>
      <c r="S94" s="34" t="str">
        <f aca="false">IF(OR(R94="Review",R94=""),"",IF(R94=0,"",(SQRT(SUMSQ((5),(100*1.4/(H94-I94)),(100*IF($H$3="US",0.1,0.1*37)/R94)))/100)*R94))</f>
        <v/>
      </c>
      <c r="T94" s="62" t="str">
        <f aca="false">IF(OR(R94="Review",R94=""),"",IF(R94=0,"",S94/R94))</f>
        <v/>
      </c>
      <c r="U94" s="63"/>
      <c r="V94" s="63"/>
      <c r="W94" s="63"/>
      <c r="X94" s="63"/>
      <c r="Y94" s="63"/>
      <c r="Z94" s="63"/>
      <c r="AA94" s="63"/>
      <c r="AB94" s="63"/>
      <c r="AC94" s="2"/>
      <c r="AD94" s="64" t="n">
        <f aca="false">AND(NOT(ISBLANK(C94)),NOT(ISBLANK(E94)),NOT(ISBLANK(H94)),NOT(ISBLANK(I94)),NOT(ISBLANK(O94)),NOT(ISBLANK(Q94)),Q94&gt;=0,O94&gt;=0,H94&gt;=0,I94&gt;=0,G94&gt;0)</f>
        <v>0</v>
      </c>
      <c r="AE94" s="63" t="s">
        <v>39</v>
      </c>
      <c r="AF94" s="65" t="str">
        <f aca="false">IF(AD94=0,"Review",IF($H$3="US",((H94-I94-(AG94*G94))/(G94*M94)-(L94*Q94))*P94,((H94-I94-(AG94*G94))/(G94*M94)-(L94/8.696*Q94))*P94*37))</f>
        <v>Review</v>
      </c>
      <c r="AG94" s="66" t="n">
        <f aca="false">IF(OR(N94="SLT",N94="LLT",N94="LLT-OO",N94="HLT"),0.022223,0.066667)</f>
        <v>0.066667</v>
      </c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</row>
    <row r="95" customFormat="false" ht="18.1" hidden="false" customHeight="true" outlineLevel="0" collapsed="false">
      <c r="A95" s="23"/>
      <c r="B95" s="23"/>
      <c r="C95" s="24"/>
      <c r="D95" s="25"/>
      <c r="E95" s="24"/>
      <c r="F95" s="25"/>
      <c r="G95" s="26" t="str">
        <f aca="false">IF(OR(C95="",D95="",E95="",F95=""),"",(E95+F95)-(C95+D95))</f>
        <v/>
      </c>
      <c r="H95" s="27"/>
      <c r="I95" s="28"/>
      <c r="J95" s="29" t="n">
        <f aca="false">IF(N95="SST",0.314473,IF(N95="SLT",0.031243,IF(N95="LST",0.124228,IF(N95="LLT",0.010189,IF(N95="LST-OO",0.074671,IF(N95="LLT-OO",0.011965,IF(N95="LMT-OO",0.013497,IF(N95="HST",7.2954,IF(N95="HLT",0.60795)))))))))</f>
        <v>0</v>
      </c>
      <c r="K95" s="29" t="n">
        <f aca="false">IF(N95="SST",0.260619,IF(N95="SLT",0.02188,IF(N95="LST",0.040676,IF(N95="LLT",0.003372,IF(N95="LST-OO",0.037557,IF(N95="LLT-OO",0.002079,IF(N95="LMT-OO",0.012499,IF(N95="HST",0.004293,IF(N95="HLT",0.0003578)))))))))</f>
        <v>0</v>
      </c>
      <c r="L95" s="30" t="n">
        <f aca="false">IF(N95="SST",0.087,IF(N95="SLT",0.087,IF(N95="LST",0.12,IF(N95="LLT",0.12,IF(N95="LST-OO",0.12,IF(N95="LLT-OO",0.12,IF(N95="LMT-OO",0.12,IF(N95="HST",0.07,IF(N95="HLT",0.07)))))))))</f>
        <v>0</v>
      </c>
      <c r="M95" s="31" t="str">
        <f aca="false">IF(OR(H95="",I95=""),"",IF(N95="HST",J95+K95*((I95+H95)/2),IF(N95="HLT",J95+K95*((I95+H95)/2),J95+K95*LN((I95+H95)/2))))</f>
        <v/>
      </c>
      <c r="N95" s="28"/>
      <c r="O95" s="28"/>
      <c r="P95" s="26" t="str">
        <f aca="false">IF(O95="","",IF($H$3="US",IF(LEFT(N95,1)="S",IF(O95&lt;=4000,1,IF(O95&gt;4000,0.79+(6*O95/100000))),IF(LEFT(N95,1)="L",IF(O95&lt;=200,1,IF(O95&gt;200,1.005+(4.5526*O95/100000))),IF(LEFT(N95,1)="H",1))),IF($H$3="SI",IF(LEFT(N95,1)="S",IF(O95&lt;=1219.51,1,IF(O95&gt;1219.51,0.79+(6*(O95*3.28)/100000))),IF(LEFT(N95,1)="L",IF(O95&lt;=60.98,1,IF(O95&gt;60.98,1.005+(4.5526*(O95*3.28)/100000))),IF(LEFT(N95,1)="H",1))))))</f>
        <v/>
      </c>
      <c r="Q95" s="32"/>
      <c r="R95" s="33" t="str">
        <f aca="false">IF(OR(A95="",N95=""),"",IF(AF95&lt;0,0,IF(AD95=0,"Review",IF($H$3="US",ROUND(((H95-I95-(AG95*G95))/(G95*M95)-(L95*Q95))*P95,1),ROUND(((H95-I95-(AG95*G95))/(G95*M95)-(L95/8.696*Q95))*P95*37,1)))))</f>
        <v/>
      </c>
      <c r="S95" s="34" t="str">
        <f aca="false">IF(OR(R95="Review",R95=""),"",IF(R95=0,"",(SQRT(SUMSQ((5),(100*1.4/(H95-I95)),(100*IF($H$3="US",0.1,0.1*37)/R95)))/100)*R95))</f>
        <v/>
      </c>
      <c r="T95" s="62" t="str">
        <f aca="false">IF(OR(R95="Review",R95=""),"",IF(R95=0,"",S95/R95))</f>
        <v/>
      </c>
      <c r="U95" s="63"/>
      <c r="V95" s="63"/>
      <c r="W95" s="63"/>
      <c r="X95" s="63"/>
      <c r="Y95" s="63"/>
      <c r="Z95" s="63"/>
      <c r="AA95" s="63"/>
      <c r="AB95" s="63"/>
      <c r="AC95" s="2"/>
      <c r="AD95" s="64" t="n">
        <f aca="false">AND(NOT(ISBLANK(C95)),NOT(ISBLANK(E95)),NOT(ISBLANK(H95)),NOT(ISBLANK(I95)),NOT(ISBLANK(O95)),NOT(ISBLANK(Q95)),Q95&gt;=0,O95&gt;=0,H95&gt;=0,I95&gt;=0,G95&gt;0)</f>
        <v>0</v>
      </c>
      <c r="AE95" s="63" t="s">
        <v>39</v>
      </c>
      <c r="AF95" s="65" t="str">
        <f aca="false">IF(AD95=0,"Review",IF($H$3="US",((H95-I95-(AG95*G95))/(G95*M95)-(L95*Q95))*P95,((H95-I95-(AG95*G95))/(G95*M95)-(L95/8.696*Q95))*P95*37))</f>
        <v>Review</v>
      </c>
      <c r="AG95" s="66" t="n">
        <f aca="false">IF(OR(N95="SLT",N95="LLT",N95="LLT-OO",N95="HLT"),0.022223,0.066667)</f>
        <v>0.066667</v>
      </c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</row>
    <row r="96" customFormat="false" ht="18.1" hidden="false" customHeight="true" outlineLevel="0" collapsed="false">
      <c r="A96" s="23"/>
      <c r="B96" s="23"/>
      <c r="C96" s="24"/>
      <c r="D96" s="25"/>
      <c r="E96" s="24"/>
      <c r="F96" s="25"/>
      <c r="G96" s="26" t="str">
        <f aca="false">IF(OR(C96="",D96="",E96="",F96=""),"",(E96+F96)-(C96+D96))</f>
        <v/>
      </c>
      <c r="H96" s="27"/>
      <c r="I96" s="28"/>
      <c r="J96" s="29" t="n">
        <f aca="false">IF(N96="SST",0.314473,IF(N96="SLT",0.031243,IF(N96="LST",0.124228,IF(N96="LLT",0.010189,IF(N96="LST-OO",0.074671,IF(N96="LLT-OO",0.011965,IF(N96="LMT-OO",0.013497,IF(N96="HST",7.2954,IF(N96="HLT",0.60795)))))))))</f>
        <v>0</v>
      </c>
      <c r="K96" s="29" t="n">
        <f aca="false">IF(N96="SST",0.260619,IF(N96="SLT",0.02188,IF(N96="LST",0.040676,IF(N96="LLT",0.003372,IF(N96="LST-OO",0.037557,IF(N96="LLT-OO",0.002079,IF(N96="LMT-OO",0.012499,IF(N96="HST",0.004293,IF(N96="HLT",0.0003578)))))))))</f>
        <v>0</v>
      </c>
      <c r="L96" s="30" t="n">
        <f aca="false">IF(N96="SST",0.087,IF(N96="SLT",0.087,IF(N96="LST",0.12,IF(N96="LLT",0.12,IF(N96="LST-OO",0.12,IF(N96="LLT-OO",0.12,IF(N96="LMT-OO",0.12,IF(N96="HST",0.07,IF(N96="HLT",0.07)))))))))</f>
        <v>0</v>
      </c>
      <c r="M96" s="31" t="str">
        <f aca="false">IF(OR(H96="",I96=""),"",IF(N96="HST",J96+K96*((I96+H96)/2),IF(N96="HLT",J96+K96*((I96+H96)/2),J96+K96*LN((I96+H96)/2))))</f>
        <v/>
      </c>
      <c r="N96" s="28"/>
      <c r="O96" s="28"/>
      <c r="P96" s="26" t="str">
        <f aca="false">IF(O96="","",IF($H$3="US",IF(LEFT(N96,1)="S",IF(O96&lt;=4000,1,IF(O96&gt;4000,0.79+(6*O96/100000))),IF(LEFT(N96,1)="L",IF(O96&lt;=200,1,IF(O96&gt;200,1.005+(4.5526*O96/100000))),IF(LEFT(N96,1)="H",1))),IF($H$3="SI",IF(LEFT(N96,1)="S",IF(O96&lt;=1219.51,1,IF(O96&gt;1219.51,0.79+(6*(O96*3.28)/100000))),IF(LEFT(N96,1)="L",IF(O96&lt;=60.98,1,IF(O96&gt;60.98,1.005+(4.5526*(O96*3.28)/100000))),IF(LEFT(N96,1)="H",1))))))</f>
        <v/>
      </c>
      <c r="Q96" s="32"/>
      <c r="R96" s="33" t="str">
        <f aca="false">IF(OR(A96="",N96=""),"",IF(AF96&lt;0,0,IF(AD96=0,"Review",IF($H$3="US",ROUND(((H96-I96-(AG96*G96))/(G96*M96)-(L96*Q96))*P96,1),ROUND(((H96-I96-(AG96*G96))/(G96*M96)-(L96/8.696*Q96))*P96*37,1)))))</f>
        <v/>
      </c>
      <c r="S96" s="34" t="str">
        <f aca="false">IF(OR(R96="Review",R96=""),"",IF(R96=0,"",(SQRT(SUMSQ((5),(100*1.4/(H96-I96)),(100*IF($H$3="US",0.1,0.1*37)/R96)))/100)*R96))</f>
        <v/>
      </c>
      <c r="T96" s="62" t="str">
        <f aca="false">IF(OR(R96="Review",R96=""),"",IF(R96=0,"",S96/R96))</f>
        <v/>
      </c>
      <c r="U96" s="63"/>
      <c r="V96" s="63"/>
      <c r="W96" s="63"/>
      <c r="X96" s="63"/>
      <c r="Y96" s="63"/>
      <c r="Z96" s="63"/>
      <c r="AA96" s="63"/>
      <c r="AB96" s="63"/>
      <c r="AC96" s="2"/>
      <c r="AD96" s="64" t="n">
        <f aca="false">AND(NOT(ISBLANK(C96)),NOT(ISBLANK(E96)),NOT(ISBLANK(H96)),NOT(ISBLANK(I96)),NOT(ISBLANK(O96)),NOT(ISBLANK(Q96)),Q96&gt;=0,O96&gt;=0,H96&gt;=0,I96&gt;=0,G96&gt;0)</f>
        <v>0</v>
      </c>
      <c r="AE96" s="63" t="s">
        <v>39</v>
      </c>
      <c r="AF96" s="65" t="str">
        <f aca="false">IF(AD96=0,"Review",IF($H$3="US",((H96-I96-(AG96*G96))/(G96*M96)-(L96*Q96))*P96,((H96-I96-(AG96*G96))/(G96*M96)-(L96/8.696*Q96))*P96*37))</f>
        <v>Review</v>
      </c>
      <c r="AG96" s="66" t="n">
        <f aca="false">IF(OR(N96="SLT",N96="LLT",N96="LLT-OO",N96="HLT"),0.022223,0.066667)</f>
        <v>0.066667</v>
      </c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</row>
    <row r="97" customFormat="false" ht="18.1" hidden="false" customHeight="true" outlineLevel="0" collapsed="false">
      <c r="A97" s="23"/>
      <c r="B97" s="23"/>
      <c r="C97" s="24"/>
      <c r="D97" s="25"/>
      <c r="E97" s="24"/>
      <c r="F97" s="25"/>
      <c r="G97" s="26" t="str">
        <f aca="false">IF(OR(C97="",D97="",E97="",F97=""),"",(E97+F97)-(C97+D97))</f>
        <v/>
      </c>
      <c r="H97" s="27"/>
      <c r="I97" s="28"/>
      <c r="J97" s="29" t="n">
        <f aca="false">IF(N97="SST",0.314473,IF(N97="SLT",0.031243,IF(N97="LST",0.124228,IF(N97="LLT",0.010189,IF(N97="LST-OO",0.074671,IF(N97="LLT-OO",0.011965,IF(N97="LMT-OO",0.013497,IF(N97="HST",7.2954,IF(N97="HLT",0.60795)))))))))</f>
        <v>0</v>
      </c>
      <c r="K97" s="29" t="n">
        <f aca="false">IF(N97="SST",0.260619,IF(N97="SLT",0.02188,IF(N97="LST",0.040676,IF(N97="LLT",0.003372,IF(N97="LST-OO",0.037557,IF(N97="LLT-OO",0.002079,IF(N97="LMT-OO",0.012499,IF(N97="HST",0.004293,IF(N97="HLT",0.0003578)))))))))</f>
        <v>0</v>
      </c>
      <c r="L97" s="30" t="n">
        <f aca="false">IF(N97="SST",0.087,IF(N97="SLT",0.087,IF(N97="LST",0.12,IF(N97="LLT",0.12,IF(N97="LST-OO",0.12,IF(N97="LLT-OO",0.12,IF(N97="LMT-OO",0.12,IF(N97="HST",0.07,IF(N97="HLT",0.07)))))))))</f>
        <v>0</v>
      </c>
      <c r="M97" s="31" t="str">
        <f aca="false">IF(OR(H97="",I97=""),"",IF(N97="HST",J97+K97*((I97+H97)/2),IF(N97="HLT",J97+K97*((I97+H97)/2),J97+K97*LN((I97+H97)/2))))</f>
        <v/>
      </c>
      <c r="N97" s="28"/>
      <c r="O97" s="28"/>
      <c r="P97" s="26" t="str">
        <f aca="false">IF(O97="","",IF($H$3="US",IF(LEFT(N97,1)="S",IF(O97&lt;=4000,1,IF(O97&gt;4000,0.79+(6*O97/100000))),IF(LEFT(N97,1)="L",IF(O97&lt;=200,1,IF(O97&gt;200,1.005+(4.5526*O97/100000))),IF(LEFT(N97,1)="H",1))),IF($H$3="SI",IF(LEFT(N97,1)="S",IF(O97&lt;=1219.51,1,IF(O97&gt;1219.51,0.79+(6*(O97*3.28)/100000))),IF(LEFT(N97,1)="L",IF(O97&lt;=60.98,1,IF(O97&gt;60.98,1.005+(4.5526*(O97*3.28)/100000))),IF(LEFT(N97,1)="H",1))))))</f>
        <v/>
      </c>
      <c r="Q97" s="32"/>
      <c r="R97" s="33" t="str">
        <f aca="false">IF(OR(A97="",N97=""),"",IF(AF97&lt;0,0,IF(AD97=0,"Review",IF($H$3="US",ROUND(((H97-I97-(AG97*G97))/(G97*M97)-(L97*Q97))*P97,1),ROUND(((H97-I97-(AG97*G97))/(G97*M97)-(L97/8.696*Q97))*P97*37,1)))))</f>
        <v/>
      </c>
      <c r="S97" s="34" t="str">
        <f aca="false">IF(OR(R97="Review",R97=""),"",IF(R97=0,"",(SQRT(SUMSQ((5),(100*1.4/(H97-I97)),(100*IF($H$3="US",0.1,0.1*37)/R97)))/100)*R97))</f>
        <v/>
      </c>
      <c r="T97" s="62" t="str">
        <f aca="false">IF(OR(R97="Review",R97=""),"",IF(R97=0,"",S97/R97))</f>
        <v/>
      </c>
      <c r="U97" s="63"/>
      <c r="V97" s="63"/>
      <c r="W97" s="63"/>
      <c r="X97" s="63"/>
      <c r="Y97" s="63"/>
      <c r="Z97" s="63"/>
      <c r="AA97" s="63"/>
      <c r="AB97" s="63"/>
      <c r="AC97" s="2"/>
      <c r="AD97" s="64" t="n">
        <f aca="false">AND(NOT(ISBLANK(C97)),NOT(ISBLANK(E97)),NOT(ISBLANK(H97)),NOT(ISBLANK(I97)),NOT(ISBLANK(O97)),NOT(ISBLANK(Q97)),Q97&gt;=0,O97&gt;=0,H97&gt;=0,I97&gt;=0,G97&gt;0)</f>
        <v>0</v>
      </c>
      <c r="AE97" s="63" t="s">
        <v>39</v>
      </c>
      <c r="AF97" s="65" t="str">
        <f aca="false">IF(AD97=0,"Review",IF($H$3="US",((H97-I97-(AG97*G97))/(G97*M97)-(L97*Q97))*P97,((H97-I97-(AG97*G97))/(G97*M97)-(L97/8.696*Q97))*P97*37))</f>
        <v>Review</v>
      </c>
      <c r="AG97" s="66" t="n">
        <f aca="false">IF(OR(N97="SLT",N97="LLT",N97="LLT-OO",N97="HLT"),0.022223,0.066667)</f>
        <v>0.066667</v>
      </c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</row>
    <row r="98" customFormat="false" ht="18.1" hidden="false" customHeight="true" outlineLevel="0" collapsed="false">
      <c r="A98" s="23"/>
      <c r="B98" s="23"/>
      <c r="C98" s="24"/>
      <c r="D98" s="25"/>
      <c r="E98" s="24"/>
      <c r="F98" s="25"/>
      <c r="G98" s="26" t="str">
        <f aca="false">IF(OR(C98="",D98="",E98="",F98=""),"",(E98+F98)-(C98+D98))</f>
        <v/>
      </c>
      <c r="H98" s="27"/>
      <c r="I98" s="28"/>
      <c r="J98" s="29" t="n">
        <f aca="false">IF(N98="SST",0.314473,IF(N98="SLT",0.031243,IF(N98="LST",0.124228,IF(N98="LLT",0.010189,IF(N98="LST-OO",0.074671,IF(N98="LLT-OO",0.011965,IF(N98="LMT-OO",0.013497,IF(N98="HST",7.2954,IF(N98="HLT",0.60795)))))))))</f>
        <v>0</v>
      </c>
      <c r="K98" s="29" t="n">
        <f aca="false">IF(N98="SST",0.260619,IF(N98="SLT",0.02188,IF(N98="LST",0.040676,IF(N98="LLT",0.003372,IF(N98="LST-OO",0.037557,IF(N98="LLT-OO",0.002079,IF(N98="LMT-OO",0.012499,IF(N98="HST",0.004293,IF(N98="HLT",0.0003578)))))))))</f>
        <v>0</v>
      </c>
      <c r="L98" s="30" t="n">
        <f aca="false">IF(N98="SST",0.087,IF(N98="SLT",0.087,IF(N98="LST",0.12,IF(N98="LLT",0.12,IF(N98="LST-OO",0.12,IF(N98="LLT-OO",0.12,IF(N98="LMT-OO",0.12,IF(N98="HST",0.07,IF(N98="HLT",0.07)))))))))</f>
        <v>0</v>
      </c>
      <c r="M98" s="31" t="str">
        <f aca="false">IF(OR(H98="",I98=""),"",IF(N98="HST",J98+K98*((I98+H98)/2),IF(N98="HLT",J98+K98*((I98+H98)/2),J98+K98*LN((I98+H98)/2))))</f>
        <v/>
      </c>
      <c r="N98" s="28"/>
      <c r="O98" s="28"/>
      <c r="P98" s="26" t="str">
        <f aca="false">IF(O98="","",IF($H$3="US",IF(LEFT(N98,1)="S",IF(O98&lt;=4000,1,IF(O98&gt;4000,0.79+(6*O98/100000))),IF(LEFT(N98,1)="L",IF(O98&lt;=200,1,IF(O98&gt;200,1.005+(4.5526*O98/100000))),IF(LEFT(N98,1)="H",1))),IF($H$3="SI",IF(LEFT(N98,1)="S",IF(O98&lt;=1219.51,1,IF(O98&gt;1219.51,0.79+(6*(O98*3.28)/100000))),IF(LEFT(N98,1)="L",IF(O98&lt;=60.98,1,IF(O98&gt;60.98,1.005+(4.5526*(O98*3.28)/100000))),IF(LEFT(N98,1)="H",1))))))</f>
        <v/>
      </c>
      <c r="Q98" s="32"/>
      <c r="R98" s="33" t="str">
        <f aca="false">IF(OR(A98="",N98=""),"",IF(AF98&lt;0,0,IF(AD98=0,"Review",IF($H$3="US",ROUND(((H98-I98-(AG98*G98))/(G98*M98)-(L98*Q98))*P98,1),ROUND(((H98-I98-(AG98*G98))/(G98*M98)-(L98/8.696*Q98))*P98*37,1)))))</f>
        <v/>
      </c>
      <c r="S98" s="34" t="str">
        <f aca="false">IF(OR(R98="Review",R98=""),"",IF(R98=0,"",(SQRT(SUMSQ((5),(100*1.4/(H98-I98)),(100*IF($H$3="US",0.1,0.1*37)/R98)))/100)*R98))</f>
        <v/>
      </c>
      <c r="T98" s="62" t="str">
        <f aca="false">IF(OR(R98="Review",R98=""),"",IF(R98=0,"",S98/R98))</f>
        <v/>
      </c>
      <c r="U98" s="63"/>
      <c r="V98" s="63"/>
      <c r="W98" s="63"/>
      <c r="X98" s="63"/>
      <c r="Y98" s="63"/>
      <c r="Z98" s="63"/>
      <c r="AA98" s="63"/>
      <c r="AB98" s="63"/>
      <c r="AC98" s="2"/>
      <c r="AD98" s="64" t="n">
        <f aca="false">AND(NOT(ISBLANK(C98)),NOT(ISBLANK(E98)),NOT(ISBLANK(H98)),NOT(ISBLANK(I98)),NOT(ISBLANK(O98)),NOT(ISBLANK(Q98)),Q98&gt;=0,O98&gt;=0,H98&gt;=0,I98&gt;=0,G98&gt;0)</f>
        <v>0</v>
      </c>
      <c r="AE98" s="63" t="s">
        <v>39</v>
      </c>
      <c r="AF98" s="65" t="str">
        <f aca="false">IF(AD98=0,"Review",IF($H$3="US",((H98-I98-(AG98*G98))/(G98*M98)-(L98*Q98))*P98,((H98-I98-(AG98*G98))/(G98*M98)-(L98/8.696*Q98))*P98*37))</f>
        <v>Review</v>
      </c>
      <c r="AG98" s="66" t="n">
        <f aca="false">IF(OR(N98="SLT",N98="LLT",N98="LLT-OO",N98="HLT"),0.022223,0.066667)</f>
        <v>0.066667</v>
      </c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</row>
    <row r="99" customFormat="false" ht="18.1" hidden="false" customHeight="true" outlineLevel="0" collapsed="false">
      <c r="A99" s="23"/>
      <c r="B99" s="23"/>
      <c r="C99" s="24"/>
      <c r="D99" s="25"/>
      <c r="E99" s="24"/>
      <c r="F99" s="25"/>
      <c r="G99" s="26" t="str">
        <f aca="false">IF(OR(C99="",D99="",E99="",F99=""),"",(E99+F99)-(C99+D99))</f>
        <v/>
      </c>
      <c r="H99" s="27"/>
      <c r="I99" s="28"/>
      <c r="J99" s="29" t="n">
        <f aca="false">IF(N99="SST",0.314473,IF(N99="SLT",0.031243,IF(N99="LST",0.124228,IF(N99="LLT",0.010189,IF(N99="LST-OO",0.074671,IF(N99="LLT-OO",0.011965,IF(N99="LMT-OO",0.013497,IF(N99="HST",7.2954,IF(N99="HLT",0.60795)))))))))</f>
        <v>0</v>
      </c>
      <c r="K99" s="29" t="n">
        <f aca="false">IF(N99="SST",0.260619,IF(N99="SLT",0.02188,IF(N99="LST",0.040676,IF(N99="LLT",0.003372,IF(N99="LST-OO",0.037557,IF(N99="LLT-OO",0.002079,IF(N99="LMT-OO",0.012499,IF(N99="HST",0.004293,IF(N99="HLT",0.0003578)))))))))</f>
        <v>0</v>
      </c>
      <c r="L99" s="30" t="n">
        <f aca="false">IF(N99="SST",0.087,IF(N99="SLT",0.087,IF(N99="LST",0.12,IF(N99="LLT",0.12,IF(N99="LST-OO",0.12,IF(N99="LLT-OO",0.12,IF(N99="LMT-OO",0.12,IF(N99="HST",0.07,IF(N99="HLT",0.07)))))))))</f>
        <v>0</v>
      </c>
      <c r="M99" s="31" t="str">
        <f aca="false">IF(OR(H99="",I99=""),"",IF(N99="HST",J99+K99*((I99+H99)/2),IF(N99="HLT",J99+K99*((I99+H99)/2),J99+K99*LN((I99+H99)/2))))</f>
        <v/>
      </c>
      <c r="N99" s="28"/>
      <c r="O99" s="28"/>
      <c r="P99" s="26" t="str">
        <f aca="false">IF(O99="","",IF($H$3="US",IF(LEFT(N99,1)="S",IF(O99&lt;=4000,1,IF(O99&gt;4000,0.79+(6*O99/100000))),IF(LEFT(N99,1)="L",IF(O99&lt;=200,1,IF(O99&gt;200,1.005+(4.5526*O99/100000))),IF(LEFT(N99,1)="H",1))),IF($H$3="SI",IF(LEFT(N99,1)="S",IF(O99&lt;=1219.51,1,IF(O99&gt;1219.51,0.79+(6*(O99*3.28)/100000))),IF(LEFT(N99,1)="L",IF(O99&lt;=60.98,1,IF(O99&gt;60.98,1.005+(4.5526*(O99*3.28)/100000))),IF(LEFT(N99,1)="H",1))))))</f>
        <v/>
      </c>
      <c r="Q99" s="32"/>
      <c r="R99" s="33" t="str">
        <f aca="false">IF(OR(A99="",N99=""),"",IF(AF99&lt;0,0,IF(AD99=0,"Review",IF($H$3="US",ROUND(((H99-I99-(AG99*G99))/(G99*M99)-(L99*Q99))*P99,1),ROUND(((H99-I99-(AG99*G99))/(G99*M99)-(L99/8.696*Q99))*P99*37,1)))))</f>
        <v/>
      </c>
      <c r="S99" s="34" t="str">
        <f aca="false">IF(OR(R99="Review",R99=""),"",IF(R99=0,"",(SQRT(SUMSQ((5),(100*1.4/(H99-I99)),(100*IF($H$3="US",0.1,0.1*37)/R99)))/100)*R99))</f>
        <v/>
      </c>
      <c r="T99" s="62" t="str">
        <f aca="false">IF(OR(R99="Review",R99=""),"",IF(R99=0,"",S99/R99))</f>
        <v/>
      </c>
      <c r="U99" s="63"/>
      <c r="V99" s="63"/>
      <c r="W99" s="63"/>
      <c r="X99" s="63"/>
      <c r="Y99" s="63"/>
      <c r="Z99" s="63"/>
      <c r="AA99" s="63"/>
      <c r="AB99" s="63"/>
      <c r="AC99" s="2"/>
      <c r="AD99" s="64" t="n">
        <f aca="false">AND(NOT(ISBLANK(C99)),NOT(ISBLANK(E99)),NOT(ISBLANK(H99)),NOT(ISBLANK(I99)),NOT(ISBLANK(O99)),NOT(ISBLANK(Q99)),Q99&gt;=0,O99&gt;=0,H99&gt;=0,I99&gt;=0,G99&gt;0)</f>
        <v>0</v>
      </c>
      <c r="AE99" s="63" t="s">
        <v>39</v>
      </c>
      <c r="AF99" s="65" t="str">
        <f aca="false">IF(AD99=0,"Review",IF($H$3="US",((H99-I99-(AG99*G99))/(G99*M99)-(L99*Q99))*P99,((H99-I99-(AG99*G99))/(G99*M99)-(L99/8.696*Q99))*P99*37))</f>
        <v>Review</v>
      </c>
      <c r="AG99" s="66" t="n">
        <f aca="false">IF(OR(N99="SLT",N99="LLT",N99="LLT-OO",N99="HLT"),0.022223,0.066667)</f>
        <v>0.066667</v>
      </c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</row>
    <row r="100" customFormat="false" ht="18.1" hidden="false" customHeight="true" outlineLevel="0" collapsed="false">
      <c r="A100" s="23"/>
      <c r="B100" s="23"/>
      <c r="C100" s="24"/>
      <c r="D100" s="25"/>
      <c r="E100" s="24"/>
      <c r="F100" s="25"/>
      <c r="G100" s="26" t="str">
        <f aca="false">IF(OR(C100="",D100="",E100="",F100=""),"",(E100+F100)-(C100+D100))</f>
        <v/>
      </c>
      <c r="H100" s="27"/>
      <c r="I100" s="28"/>
      <c r="J100" s="29" t="n">
        <f aca="false">IF(N100="SST",0.314473,IF(N100="SLT",0.031243,IF(N100="LST",0.124228,IF(N100="LLT",0.010189,IF(N100="LST-OO",0.074671,IF(N100="LLT-OO",0.011965,IF(N100="LMT-OO",0.013497,IF(N100="HST",7.2954,IF(N100="HLT",0.60795)))))))))</f>
        <v>0</v>
      </c>
      <c r="K100" s="29" t="n">
        <f aca="false">IF(N100="SST",0.260619,IF(N100="SLT",0.02188,IF(N100="LST",0.040676,IF(N100="LLT",0.003372,IF(N100="LST-OO",0.037557,IF(N100="LLT-OO",0.002079,IF(N100="LMT-OO",0.012499,IF(N100="HST",0.004293,IF(N100="HLT",0.0003578)))))))))</f>
        <v>0</v>
      </c>
      <c r="L100" s="30" t="n">
        <f aca="false">IF(N100="SST",0.087,IF(N100="SLT",0.087,IF(N100="LST",0.12,IF(N100="LLT",0.12,IF(N100="LST-OO",0.12,IF(N100="LLT-OO",0.12,IF(N100="LMT-OO",0.12,IF(N100="HST",0.07,IF(N100="HLT",0.07)))))))))</f>
        <v>0</v>
      </c>
      <c r="M100" s="31" t="str">
        <f aca="false">IF(OR(H100="",I100=""),"",IF(N100="HST",J100+K100*((I100+H100)/2),IF(N100="HLT",J100+K100*((I100+H100)/2),J100+K100*LN((I100+H100)/2))))</f>
        <v/>
      </c>
      <c r="N100" s="28"/>
      <c r="O100" s="28"/>
      <c r="P100" s="26" t="str">
        <f aca="false">IF(O100="","",IF($H$3="US",IF(LEFT(N100,1)="S",IF(O100&lt;=4000,1,IF(O100&gt;4000,0.79+(6*O100/100000))),IF(LEFT(N100,1)="L",IF(O100&lt;=200,1,IF(O100&gt;200,1.005+(4.5526*O100/100000))),IF(LEFT(N100,1)="H",1))),IF($H$3="SI",IF(LEFT(N100,1)="S",IF(O100&lt;=1219.51,1,IF(O100&gt;1219.51,0.79+(6*(O100*3.28)/100000))),IF(LEFT(N100,1)="L",IF(O100&lt;=60.98,1,IF(O100&gt;60.98,1.005+(4.5526*(O100*3.28)/100000))),IF(LEFT(N100,1)="H",1))))))</f>
        <v/>
      </c>
      <c r="Q100" s="32"/>
      <c r="R100" s="33" t="str">
        <f aca="false">IF(OR(A100="",N100=""),"",IF(AF100&lt;0,0,IF(AD100=0,"Review",IF($H$3="US",ROUND(((H100-I100-(AG100*G100))/(G100*M100)-(L100*Q100))*P100,1),ROUND(((H100-I100-(AG100*G100))/(G100*M100)-(L100/8.696*Q100))*P100*37,1)))))</f>
        <v/>
      </c>
      <c r="S100" s="34" t="str">
        <f aca="false">IF(OR(R100="Review",R100=""),"",IF(R100=0,"",(SQRT(SUMSQ((5),(100*1.4/(H100-I100)),(100*IF($H$3="US",0.1,0.1*37)/R100)))/100)*R100))</f>
        <v/>
      </c>
      <c r="T100" s="62" t="str">
        <f aca="false">IF(OR(R100="Review",R100=""),"",IF(R100=0,"",S100/R100))</f>
        <v/>
      </c>
      <c r="U100" s="63"/>
      <c r="V100" s="63"/>
      <c r="W100" s="63"/>
      <c r="X100" s="63"/>
      <c r="Y100" s="63"/>
      <c r="Z100" s="63"/>
      <c r="AA100" s="63"/>
      <c r="AB100" s="63"/>
      <c r="AC100" s="2"/>
      <c r="AD100" s="64" t="n">
        <f aca="false">AND(NOT(ISBLANK(C100)),NOT(ISBLANK(E100)),NOT(ISBLANK(H100)),NOT(ISBLANK(I100)),NOT(ISBLANK(O100)),NOT(ISBLANK(Q100)),Q100&gt;=0,O100&gt;=0,H100&gt;=0,I100&gt;=0,G100&gt;0)</f>
        <v>0</v>
      </c>
      <c r="AE100" s="63" t="s">
        <v>39</v>
      </c>
      <c r="AF100" s="65" t="str">
        <f aca="false">IF(AD100=0,"Review",IF($H$3="US",((H100-I100-(AG100*G100))/(G100*M100)-(L100*Q100))*P100,((H100-I100-(AG100*G100))/(G100*M100)-(L100/8.696*Q100))*P100*37))</f>
        <v>Review</v>
      </c>
      <c r="AG100" s="66" t="n">
        <f aca="false">IF(OR(N100="SLT",N100="LLT",N100="LLT-OO",N100="HLT"),0.022223,0.066667)</f>
        <v>0.066667</v>
      </c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</row>
    <row r="101" customFormat="false" ht="18.1" hidden="false" customHeight="true" outlineLevel="0" collapsed="false">
      <c r="A101" s="23"/>
      <c r="B101" s="23"/>
      <c r="C101" s="24"/>
      <c r="D101" s="25"/>
      <c r="E101" s="24"/>
      <c r="F101" s="25"/>
      <c r="G101" s="26" t="str">
        <f aca="false">IF(OR(C101="",D101="",E101="",F101=""),"",(E101+F101)-(C101+D101))</f>
        <v/>
      </c>
      <c r="H101" s="27"/>
      <c r="I101" s="28"/>
      <c r="J101" s="29" t="n">
        <f aca="false">IF(N101="SST",0.314473,IF(N101="SLT",0.031243,IF(N101="LST",0.124228,IF(N101="LLT",0.010189,IF(N101="LST-OO",0.074671,IF(N101="LLT-OO",0.011965,IF(N101="LMT-OO",0.013497,IF(N101="HST",7.2954,IF(N101="HLT",0.60795)))))))))</f>
        <v>0</v>
      </c>
      <c r="K101" s="29" t="n">
        <f aca="false">IF(N101="SST",0.260619,IF(N101="SLT",0.02188,IF(N101="LST",0.040676,IF(N101="LLT",0.003372,IF(N101="LST-OO",0.037557,IF(N101="LLT-OO",0.002079,IF(N101="LMT-OO",0.012499,IF(N101="HST",0.004293,IF(N101="HLT",0.0003578)))))))))</f>
        <v>0</v>
      </c>
      <c r="L101" s="30" t="n">
        <f aca="false">IF(N101="SST",0.087,IF(N101="SLT",0.087,IF(N101="LST",0.12,IF(N101="LLT",0.12,IF(N101="LST-OO",0.12,IF(N101="LLT-OO",0.12,IF(N101="LMT-OO",0.12,IF(N101="HST",0.07,IF(N101="HLT",0.07)))))))))</f>
        <v>0</v>
      </c>
      <c r="M101" s="31" t="str">
        <f aca="false">IF(OR(H101="",I101=""),"",IF(N101="HST",J101+K101*((I101+H101)/2),IF(N101="HLT",J101+K101*((I101+H101)/2),J101+K101*LN((I101+H101)/2))))</f>
        <v/>
      </c>
      <c r="N101" s="28"/>
      <c r="O101" s="28"/>
      <c r="P101" s="26" t="str">
        <f aca="false">IF(O101="","",IF($H$3="US",IF(LEFT(N101,1)="S",IF(O101&lt;=4000,1,IF(O101&gt;4000,0.79+(6*O101/100000))),IF(LEFT(N101,1)="L",IF(O101&lt;=200,1,IF(O101&gt;200,1.005+(4.5526*O101/100000))),IF(LEFT(N101,1)="H",1))),IF($H$3="SI",IF(LEFT(N101,1)="S",IF(O101&lt;=1219.51,1,IF(O101&gt;1219.51,0.79+(6*(O101*3.28)/100000))),IF(LEFT(N101,1)="L",IF(O101&lt;=60.98,1,IF(O101&gt;60.98,1.005+(4.5526*(O101*3.28)/100000))),IF(LEFT(N101,1)="H",1))))))</f>
        <v/>
      </c>
      <c r="Q101" s="32"/>
      <c r="R101" s="33" t="str">
        <f aca="false">IF(OR(A101="",N101=""),"",IF(AF101&lt;0,0,IF(AD101=0,"Review",IF($H$3="US",ROUND(((H101-I101-(AG101*G101))/(G101*M101)-(L101*Q101))*P101,1),ROUND(((H101-I101-(AG101*G101))/(G101*M101)-(L101/8.696*Q101))*P101*37,1)))))</f>
        <v/>
      </c>
      <c r="S101" s="34" t="str">
        <f aca="false">IF(OR(R101="Review",R101=""),"",IF(R101=0,"",(SQRT(SUMSQ((5),(100*1.4/(H101-I101)),(100*IF($H$3="US",0.1,0.1*37)/R101)))/100)*R101))</f>
        <v/>
      </c>
      <c r="T101" s="62" t="str">
        <f aca="false">IF(OR(R101="Review",R101=""),"",IF(R101=0,"",S101/R101))</f>
        <v/>
      </c>
      <c r="U101" s="63"/>
      <c r="V101" s="63"/>
      <c r="W101" s="63"/>
      <c r="X101" s="63"/>
      <c r="Y101" s="63"/>
      <c r="Z101" s="63"/>
      <c r="AA101" s="63"/>
      <c r="AB101" s="63"/>
      <c r="AC101" s="2"/>
      <c r="AD101" s="64" t="n">
        <f aca="false">AND(NOT(ISBLANK(C101)),NOT(ISBLANK(E101)),NOT(ISBLANK(H101)),NOT(ISBLANK(I101)),NOT(ISBLANK(O101)),NOT(ISBLANK(Q101)),Q101&gt;=0,O101&gt;=0,H101&gt;=0,I101&gt;=0,G101&gt;0)</f>
        <v>0</v>
      </c>
      <c r="AE101" s="63" t="s">
        <v>39</v>
      </c>
      <c r="AF101" s="65" t="str">
        <f aca="false">IF(AD101=0,"Review",IF($H$3="US",((H101-I101-(AG101*G101))/(G101*M101)-(L101*Q101))*P101,((H101-I101-(AG101*G101))/(G101*M101)-(L101/8.696*Q101))*P101*37))</f>
        <v>Review</v>
      </c>
      <c r="AG101" s="66" t="n">
        <f aca="false">IF(OR(N101="SLT",N101="LLT",N101="LLT-OO",N101="HLT"),0.022223,0.066667)</f>
        <v>0.066667</v>
      </c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</row>
    <row r="102" customFormat="false" ht="18.1" hidden="false" customHeight="true" outlineLevel="0" collapsed="false">
      <c r="A102" s="23"/>
      <c r="B102" s="23"/>
      <c r="C102" s="24"/>
      <c r="D102" s="25"/>
      <c r="E102" s="24"/>
      <c r="F102" s="25"/>
      <c r="G102" s="26" t="str">
        <f aca="false">IF(OR(C102="",D102="",E102="",F102=""),"",(E102+F102)-(C102+D102))</f>
        <v/>
      </c>
      <c r="H102" s="27"/>
      <c r="I102" s="28"/>
      <c r="J102" s="29" t="n">
        <f aca="false">IF(N102="SST",0.314473,IF(N102="SLT",0.031243,IF(N102="LST",0.124228,IF(N102="LLT",0.010189,IF(N102="LST-OO",0.074671,IF(N102="LLT-OO",0.011965,IF(N102="LMT-OO",0.013497,IF(N102="HST",7.2954,IF(N102="HLT",0.60795)))))))))</f>
        <v>0</v>
      </c>
      <c r="K102" s="29" t="n">
        <f aca="false">IF(N102="SST",0.260619,IF(N102="SLT",0.02188,IF(N102="LST",0.040676,IF(N102="LLT",0.003372,IF(N102="LST-OO",0.037557,IF(N102="LLT-OO",0.002079,IF(N102="LMT-OO",0.012499,IF(N102="HST",0.004293,IF(N102="HLT",0.0003578)))))))))</f>
        <v>0</v>
      </c>
      <c r="L102" s="30" t="n">
        <f aca="false">IF(N102="SST",0.087,IF(N102="SLT",0.087,IF(N102="LST",0.12,IF(N102="LLT",0.12,IF(N102="LST-OO",0.12,IF(N102="LLT-OO",0.12,IF(N102="LMT-OO",0.12,IF(N102="HST",0.07,IF(N102="HLT",0.07)))))))))</f>
        <v>0</v>
      </c>
      <c r="M102" s="31" t="str">
        <f aca="false">IF(OR(H102="",I102=""),"",IF(N102="HST",J102+K102*((I102+H102)/2),IF(N102="HLT",J102+K102*((I102+H102)/2),J102+K102*LN((I102+H102)/2))))</f>
        <v/>
      </c>
      <c r="N102" s="28"/>
      <c r="O102" s="28"/>
      <c r="P102" s="26" t="str">
        <f aca="false">IF(O102="","",IF($H$3="US",IF(LEFT(N102,1)="S",IF(O102&lt;=4000,1,IF(O102&gt;4000,0.79+(6*O102/100000))),IF(LEFT(N102,1)="L",IF(O102&lt;=200,1,IF(O102&gt;200,1.005+(4.5526*O102/100000))),IF(LEFT(N102,1)="H",1))),IF($H$3="SI",IF(LEFT(N102,1)="S",IF(O102&lt;=1219.51,1,IF(O102&gt;1219.51,0.79+(6*(O102*3.28)/100000))),IF(LEFT(N102,1)="L",IF(O102&lt;=60.98,1,IF(O102&gt;60.98,1.005+(4.5526*(O102*3.28)/100000))),IF(LEFT(N102,1)="H",1))))))</f>
        <v/>
      </c>
      <c r="Q102" s="32"/>
      <c r="R102" s="33" t="str">
        <f aca="false">IF(OR(A102="",N102=""),"",IF(AF102&lt;0,0,IF(AD102=0,"Review",IF($H$3="US",ROUND(((H102-I102-(AG102*G102))/(G102*M102)-(L102*Q102))*P102,1),ROUND(((H102-I102-(AG102*G102))/(G102*M102)-(L102/8.696*Q102))*P102*37,1)))))</f>
        <v/>
      </c>
      <c r="S102" s="34" t="str">
        <f aca="false">IF(OR(R102="Review",R102=""),"",IF(R102=0,"",(SQRT(SUMSQ((5),(100*1.4/(H102-I102)),(100*IF($H$3="US",0.1,0.1*37)/R102)))/100)*R102))</f>
        <v/>
      </c>
      <c r="T102" s="62" t="str">
        <f aca="false">IF(OR(R102="Review",R102=""),"",IF(R102=0,"",S102/R102))</f>
        <v/>
      </c>
      <c r="U102" s="63"/>
      <c r="V102" s="63"/>
      <c r="W102" s="63"/>
      <c r="X102" s="63"/>
      <c r="Y102" s="63"/>
      <c r="Z102" s="63"/>
      <c r="AA102" s="63"/>
      <c r="AB102" s="63"/>
      <c r="AC102" s="2"/>
      <c r="AD102" s="64" t="n">
        <f aca="false">AND(NOT(ISBLANK(C102)),NOT(ISBLANK(E102)),NOT(ISBLANK(H102)),NOT(ISBLANK(I102)),NOT(ISBLANK(O102)),NOT(ISBLANK(Q102)),Q102&gt;=0,O102&gt;=0,H102&gt;=0,I102&gt;=0,G102&gt;0)</f>
        <v>0</v>
      </c>
      <c r="AE102" s="63" t="s">
        <v>39</v>
      </c>
      <c r="AF102" s="65" t="str">
        <f aca="false">IF(AD102=0,"Review",IF($H$3="US",((H102-I102-(AG102*G102))/(G102*M102)-(L102*Q102))*P102,((H102-I102-(AG102*G102))/(G102*M102)-(L102/8.696*Q102))*P102*37))</f>
        <v>Review</v>
      </c>
      <c r="AG102" s="66" t="n">
        <f aca="false">IF(OR(N102="SLT",N102="LLT",N102="LLT-OO",N102="HLT"),0.022223,0.066667)</f>
        <v>0.066667</v>
      </c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</row>
    <row r="103" customFormat="false" ht="18.1" hidden="false" customHeight="true" outlineLevel="0" collapsed="false">
      <c r="A103" s="23"/>
      <c r="B103" s="23"/>
      <c r="C103" s="24"/>
      <c r="D103" s="25"/>
      <c r="E103" s="24"/>
      <c r="F103" s="25"/>
      <c r="G103" s="26" t="str">
        <f aca="false">IF(OR(C103="",D103="",E103="",F103=""),"",(E103+F103)-(C103+D103))</f>
        <v/>
      </c>
      <c r="H103" s="27"/>
      <c r="I103" s="28"/>
      <c r="J103" s="29" t="n">
        <f aca="false">IF(N103="SST",0.314473,IF(N103="SLT",0.031243,IF(N103="LST",0.124228,IF(N103="LLT",0.010189,IF(N103="LST-OO",0.074671,IF(N103="LLT-OO",0.011965,IF(N103="LMT-OO",0.013497,IF(N103="HST",7.2954,IF(N103="HLT",0.60795)))))))))</f>
        <v>0</v>
      </c>
      <c r="K103" s="29" t="n">
        <f aca="false">IF(N103="SST",0.260619,IF(N103="SLT",0.02188,IF(N103="LST",0.040676,IF(N103="LLT",0.003372,IF(N103="LST-OO",0.037557,IF(N103="LLT-OO",0.002079,IF(N103="LMT-OO",0.012499,IF(N103="HST",0.004293,IF(N103="HLT",0.0003578)))))))))</f>
        <v>0</v>
      </c>
      <c r="L103" s="30" t="n">
        <f aca="false">IF(N103="SST",0.087,IF(N103="SLT",0.087,IF(N103="LST",0.12,IF(N103="LLT",0.12,IF(N103="LST-OO",0.12,IF(N103="LLT-OO",0.12,IF(N103="LMT-OO",0.12,IF(N103="HST",0.07,IF(N103="HLT",0.07)))))))))</f>
        <v>0</v>
      </c>
      <c r="M103" s="31" t="str">
        <f aca="false">IF(OR(H103="",I103=""),"",IF(N103="HST",J103+K103*((I103+H103)/2),IF(N103="HLT",J103+K103*((I103+H103)/2),J103+K103*LN((I103+H103)/2))))</f>
        <v/>
      </c>
      <c r="N103" s="28"/>
      <c r="O103" s="28"/>
      <c r="P103" s="26" t="str">
        <f aca="false">IF(O103="","",IF($H$3="US",IF(LEFT(N103,1)="S",IF(O103&lt;=4000,1,IF(O103&gt;4000,0.79+(6*O103/100000))),IF(LEFT(N103,1)="L",IF(O103&lt;=200,1,IF(O103&gt;200,1.005+(4.5526*O103/100000))),IF(LEFT(N103,1)="H",1))),IF($H$3="SI",IF(LEFT(N103,1)="S",IF(O103&lt;=1219.51,1,IF(O103&gt;1219.51,0.79+(6*(O103*3.28)/100000))),IF(LEFT(N103,1)="L",IF(O103&lt;=60.98,1,IF(O103&gt;60.98,1.005+(4.5526*(O103*3.28)/100000))),IF(LEFT(N103,1)="H",1))))))</f>
        <v/>
      </c>
      <c r="Q103" s="32"/>
      <c r="R103" s="33" t="str">
        <f aca="false">IF(OR(A103="",N103=""),"",IF(AF103&lt;0,0,IF(AD103=0,"Review",IF($H$3="US",ROUND(((H103-I103-(AG103*G103))/(G103*M103)-(L103*Q103))*P103,1),ROUND(((H103-I103-(AG103*G103))/(G103*M103)-(L103/8.696*Q103))*P103*37,1)))))</f>
        <v/>
      </c>
      <c r="S103" s="34" t="str">
        <f aca="false">IF(OR(R103="Review",R103=""),"",IF(R103=0,"",(SQRT(SUMSQ((5),(100*1.4/(H103-I103)),(100*IF($H$3="US",0.1,0.1*37)/R103)))/100)*R103))</f>
        <v/>
      </c>
      <c r="T103" s="62" t="str">
        <f aca="false">IF(OR(R103="Review",R103=""),"",IF(R103=0,"",S103/R103))</f>
        <v/>
      </c>
      <c r="U103" s="63"/>
      <c r="V103" s="63"/>
      <c r="W103" s="63"/>
      <c r="X103" s="63"/>
      <c r="Y103" s="63"/>
      <c r="Z103" s="63"/>
      <c r="AA103" s="63"/>
      <c r="AB103" s="63"/>
      <c r="AC103" s="2"/>
      <c r="AD103" s="64" t="n">
        <f aca="false">AND(NOT(ISBLANK(C103)),NOT(ISBLANK(E103)),NOT(ISBLANK(H103)),NOT(ISBLANK(I103)),NOT(ISBLANK(O103)),NOT(ISBLANK(Q103)),Q103&gt;=0,O103&gt;=0,H103&gt;=0,I103&gt;=0,G103&gt;0)</f>
        <v>0</v>
      </c>
      <c r="AE103" s="63" t="s">
        <v>39</v>
      </c>
      <c r="AF103" s="65" t="str">
        <f aca="false">IF(AD103=0,"Review",IF($H$3="US",((H103-I103-(AG103*G103))/(G103*M103)-(L103*Q103))*P103,((H103-I103-(AG103*G103))/(G103*M103)-(L103/8.696*Q103))*P103*37))</f>
        <v>Review</v>
      </c>
      <c r="AG103" s="66" t="n">
        <f aca="false">IF(OR(N103="SLT",N103="LLT",N103="LLT-OO",N103="HLT"),0.022223,0.066667)</f>
        <v>0.066667</v>
      </c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</row>
    <row r="104" customFormat="false" ht="18.1" hidden="false" customHeight="true" outlineLevel="0" collapsed="false">
      <c r="A104" s="23"/>
      <c r="B104" s="23"/>
      <c r="C104" s="24"/>
      <c r="D104" s="25"/>
      <c r="E104" s="24"/>
      <c r="F104" s="25"/>
      <c r="G104" s="26" t="str">
        <f aca="false">IF(OR(C104="",D104="",E104="",F104=""),"",(E104+F104)-(C104+D104))</f>
        <v/>
      </c>
      <c r="H104" s="27"/>
      <c r="I104" s="28"/>
      <c r="J104" s="29" t="n">
        <f aca="false">IF(N104="SST",0.314473,IF(N104="SLT",0.031243,IF(N104="LST",0.124228,IF(N104="LLT",0.010189,IF(N104="LST-OO",0.074671,IF(N104="LLT-OO",0.011965,IF(N104="LMT-OO",0.013497,IF(N104="HST",7.2954,IF(N104="HLT",0.60795)))))))))</f>
        <v>0</v>
      </c>
      <c r="K104" s="29" t="n">
        <f aca="false">IF(N104="SST",0.260619,IF(N104="SLT",0.02188,IF(N104="LST",0.040676,IF(N104="LLT",0.003372,IF(N104="LST-OO",0.037557,IF(N104="LLT-OO",0.002079,IF(N104="LMT-OO",0.012499,IF(N104="HST",0.004293,IF(N104="HLT",0.0003578)))))))))</f>
        <v>0</v>
      </c>
      <c r="L104" s="30" t="n">
        <f aca="false">IF(N104="SST",0.087,IF(N104="SLT",0.087,IF(N104="LST",0.12,IF(N104="LLT",0.12,IF(N104="LST-OO",0.12,IF(N104="LLT-OO",0.12,IF(N104="LMT-OO",0.12,IF(N104="HST",0.07,IF(N104="HLT",0.07)))))))))</f>
        <v>0</v>
      </c>
      <c r="M104" s="31" t="str">
        <f aca="false">IF(OR(H104="",I104=""),"",IF(N104="HST",J104+K104*((I104+H104)/2),IF(N104="HLT",J104+K104*((I104+H104)/2),J104+K104*LN((I104+H104)/2))))</f>
        <v/>
      </c>
      <c r="N104" s="28"/>
      <c r="O104" s="28"/>
      <c r="P104" s="26" t="str">
        <f aca="false">IF(O104="","",IF($H$3="US",IF(LEFT(N104,1)="S",IF(O104&lt;=4000,1,IF(O104&gt;4000,0.79+(6*O104/100000))),IF(LEFT(N104,1)="L",IF(O104&lt;=200,1,IF(O104&gt;200,1.005+(4.5526*O104/100000))),IF(LEFT(N104,1)="H",1))),IF($H$3="SI",IF(LEFT(N104,1)="S",IF(O104&lt;=1219.51,1,IF(O104&gt;1219.51,0.79+(6*(O104*3.28)/100000))),IF(LEFT(N104,1)="L",IF(O104&lt;=60.98,1,IF(O104&gt;60.98,1.005+(4.5526*(O104*3.28)/100000))),IF(LEFT(N104,1)="H",1))))))</f>
        <v/>
      </c>
      <c r="Q104" s="32"/>
      <c r="R104" s="33" t="str">
        <f aca="false">IF(OR(A104="",N104=""),"",IF(AF104&lt;0,0,IF(AD104=0,"Review",IF($H$3="US",ROUND(((H104-I104-(AG104*G104))/(G104*M104)-(L104*Q104))*P104,1),ROUND(((H104-I104-(AG104*G104))/(G104*M104)-(L104/8.696*Q104))*P104*37,1)))))</f>
        <v/>
      </c>
      <c r="S104" s="34" t="str">
        <f aca="false">IF(OR(R104="Review",R104=""),"",IF(R104=0,"",(SQRT(SUMSQ((5),(100*1.4/(H104-I104)),(100*IF($H$3="US",0.1,0.1*37)/R104)))/100)*R104))</f>
        <v/>
      </c>
      <c r="T104" s="62" t="str">
        <f aca="false">IF(OR(R104="Review",R104=""),"",IF(R104=0,"",S104/R104))</f>
        <v/>
      </c>
      <c r="U104" s="63"/>
      <c r="V104" s="63"/>
      <c r="W104" s="63"/>
      <c r="X104" s="63"/>
      <c r="Y104" s="63"/>
      <c r="Z104" s="63"/>
      <c r="AA104" s="63"/>
      <c r="AB104" s="63"/>
      <c r="AC104" s="2"/>
      <c r="AD104" s="64" t="n">
        <f aca="false">AND(NOT(ISBLANK(C104)),NOT(ISBLANK(E104)),NOT(ISBLANK(H104)),NOT(ISBLANK(I104)),NOT(ISBLANK(O104)),NOT(ISBLANK(Q104)),Q104&gt;=0,O104&gt;=0,H104&gt;=0,I104&gt;=0,G104&gt;0)</f>
        <v>0</v>
      </c>
      <c r="AE104" s="63" t="s">
        <v>39</v>
      </c>
      <c r="AF104" s="65" t="str">
        <f aca="false">IF(AD104=0,"Review",IF($H$3="US",((H104-I104-(AG104*G104))/(G104*M104)-(L104*Q104))*P104,((H104-I104-(AG104*G104))/(G104*M104)-(L104/8.696*Q104))*P104*37))</f>
        <v>Review</v>
      </c>
      <c r="AG104" s="66" t="n">
        <f aca="false">IF(OR(N104="SLT",N104="LLT",N104="LLT-OO",N104="HLT"),0.022223,0.066667)</f>
        <v>0.066667</v>
      </c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</row>
    <row r="105" customFormat="false" ht="18.1" hidden="false" customHeight="true" outlineLevel="0" collapsed="false">
      <c r="A105" s="23"/>
      <c r="B105" s="23"/>
      <c r="C105" s="24"/>
      <c r="D105" s="25"/>
      <c r="E105" s="24"/>
      <c r="F105" s="25"/>
      <c r="G105" s="26" t="str">
        <f aca="false">IF(OR(C105="",D105="",E105="",F105=""),"",(E105+F105)-(C105+D105))</f>
        <v/>
      </c>
      <c r="H105" s="27"/>
      <c r="I105" s="28"/>
      <c r="J105" s="29" t="n">
        <f aca="false">IF(N105="SST",0.314473,IF(N105="SLT",0.031243,IF(N105="LST",0.124228,IF(N105="LLT",0.010189,IF(N105="LST-OO",0.074671,IF(N105="LLT-OO",0.011965,IF(N105="LMT-OO",0.013497,IF(N105="HST",7.2954,IF(N105="HLT",0.60795)))))))))</f>
        <v>0</v>
      </c>
      <c r="K105" s="29" t="n">
        <f aca="false">IF(N105="SST",0.260619,IF(N105="SLT",0.02188,IF(N105="LST",0.040676,IF(N105="LLT",0.003372,IF(N105="LST-OO",0.037557,IF(N105="LLT-OO",0.002079,IF(N105="LMT-OO",0.012499,IF(N105="HST",0.004293,IF(N105="HLT",0.0003578)))))))))</f>
        <v>0</v>
      </c>
      <c r="L105" s="30" t="n">
        <f aca="false">IF(N105="SST",0.087,IF(N105="SLT",0.087,IF(N105="LST",0.12,IF(N105="LLT",0.12,IF(N105="LST-OO",0.12,IF(N105="LLT-OO",0.12,IF(N105="LMT-OO",0.12,IF(N105="HST",0.07,IF(N105="HLT",0.07)))))))))</f>
        <v>0</v>
      </c>
      <c r="M105" s="31" t="str">
        <f aca="false">IF(OR(H105="",I105=""),"",IF(N105="HST",J105+K105*((I105+H105)/2),IF(N105="HLT",J105+K105*((I105+H105)/2),J105+K105*LN((I105+H105)/2))))</f>
        <v/>
      </c>
      <c r="N105" s="28"/>
      <c r="O105" s="28"/>
      <c r="P105" s="26" t="str">
        <f aca="false">IF(O105="","",IF($H$3="US",IF(LEFT(N105,1)="S",IF(O105&lt;=4000,1,IF(O105&gt;4000,0.79+(6*O105/100000))),IF(LEFT(N105,1)="L",IF(O105&lt;=200,1,IF(O105&gt;200,1.005+(4.5526*O105/100000))),IF(LEFT(N105,1)="H",1))),IF($H$3="SI",IF(LEFT(N105,1)="S",IF(O105&lt;=1219.51,1,IF(O105&gt;1219.51,0.79+(6*(O105*3.28)/100000))),IF(LEFT(N105,1)="L",IF(O105&lt;=60.98,1,IF(O105&gt;60.98,1.005+(4.5526*(O105*3.28)/100000))),IF(LEFT(N105,1)="H",1))))))</f>
        <v/>
      </c>
      <c r="Q105" s="32"/>
      <c r="R105" s="33" t="str">
        <f aca="false">IF(OR(A105="",N105=""),"",IF(AF105&lt;0,0,IF(AD105=0,"Review",IF($H$3="US",ROUND(((H105-I105-(AG105*G105))/(G105*M105)-(L105*Q105))*P105,1),ROUND(((H105-I105-(AG105*G105))/(G105*M105)-(L105/8.696*Q105))*P105*37,1)))))</f>
        <v/>
      </c>
      <c r="S105" s="34" t="str">
        <f aca="false">IF(OR(R105="Review",R105=""),"",IF(R105=0,"",(SQRT(SUMSQ((5),(100*1.4/(H105-I105)),(100*IF($H$3="US",0.1,0.1*37)/R105)))/100)*R105))</f>
        <v/>
      </c>
      <c r="T105" s="62" t="str">
        <f aca="false">IF(OR(R105="Review",R105=""),"",IF(R105=0,"",S105/R105))</f>
        <v/>
      </c>
      <c r="U105" s="63"/>
      <c r="V105" s="63"/>
      <c r="W105" s="63"/>
      <c r="X105" s="63"/>
      <c r="Y105" s="63"/>
      <c r="Z105" s="63"/>
      <c r="AA105" s="63"/>
      <c r="AB105" s="63"/>
      <c r="AC105" s="2"/>
      <c r="AD105" s="64" t="n">
        <f aca="false">AND(NOT(ISBLANK(C105)),NOT(ISBLANK(E105)),NOT(ISBLANK(H105)),NOT(ISBLANK(I105)),NOT(ISBLANK(O105)),NOT(ISBLANK(Q105)),Q105&gt;=0,O105&gt;=0,H105&gt;=0,I105&gt;=0,G105&gt;0)</f>
        <v>0</v>
      </c>
      <c r="AE105" s="63" t="s">
        <v>39</v>
      </c>
      <c r="AF105" s="65" t="str">
        <f aca="false">IF(AD105=0,"Review",IF($H$3="US",((H105-I105-(AG105*G105))/(G105*M105)-(L105*Q105))*P105,((H105-I105-(AG105*G105))/(G105*M105)-(L105/8.696*Q105))*P105*37))</f>
        <v>Review</v>
      </c>
      <c r="AG105" s="66" t="n">
        <f aca="false">IF(OR(N105="SLT",N105="LLT",N105="LLT-OO",N105="HLT"),0.022223,0.066667)</f>
        <v>0.066667</v>
      </c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</row>
    <row r="106" customFormat="false" ht="18.1" hidden="false" customHeight="true" outlineLevel="0" collapsed="false">
      <c r="A106" s="23"/>
      <c r="B106" s="23"/>
      <c r="C106" s="24"/>
      <c r="D106" s="25"/>
      <c r="E106" s="24"/>
      <c r="F106" s="25"/>
      <c r="G106" s="26" t="str">
        <f aca="false">IF(OR(C106="",D106="",E106="",F106=""),"",(E106+F106)-(C106+D106))</f>
        <v/>
      </c>
      <c r="H106" s="27"/>
      <c r="I106" s="28"/>
      <c r="J106" s="29" t="n">
        <f aca="false">IF(N106="SST",0.314473,IF(N106="SLT",0.031243,IF(N106="LST",0.124228,IF(N106="LLT",0.010189,IF(N106="LST-OO",0.074671,IF(N106="LLT-OO",0.011965,IF(N106="LMT-OO",0.013497,IF(N106="HST",7.2954,IF(N106="HLT",0.60795)))))))))</f>
        <v>0</v>
      </c>
      <c r="K106" s="29" t="n">
        <f aca="false">IF(N106="SST",0.260619,IF(N106="SLT",0.02188,IF(N106="LST",0.040676,IF(N106="LLT",0.003372,IF(N106="LST-OO",0.037557,IF(N106="LLT-OO",0.002079,IF(N106="LMT-OO",0.012499,IF(N106="HST",0.004293,IF(N106="HLT",0.0003578)))))))))</f>
        <v>0</v>
      </c>
      <c r="L106" s="30" t="n">
        <f aca="false">IF(N106="SST",0.087,IF(N106="SLT",0.087,IF(N106="LST",0.12,IF(N106="LLT",0.12,IF(N106="LST-OO",0.12,IF(N106="LLT-OO",0.12,IF(N106="LMT-OO",0.12,IF(N106="HST",0.07,IF(N106="HLT",0.07)))))))))</f>
        <v>0</v>
      </c>
      <c r="M106" s="31" t="str">
        <f aca="false">IF(OR(H106="",I106=""),"",IF(N106="HST",J106+K106*((I106+H106)/2),IF(N106="HLT",J106+K106*((I106+H106)/2),J106+K106*LN((I106+H106)/2))))</f>
        <v/>
      </c>
      <c r="N106" s="28"/>
      <c r="O106" s="28"/>
      <c r="P106" s="26" t="str">
        <f aca="false">IF(O106="","",IF($H$3="US",IF(LEFT(N106,1)="S",IF(O106&lt;=4000,1,IF(O106&gt;4000,0.79+(6*O106/100000))),IF(LEFT(N106,1)="L",IF(O106&lt;=200,1,IF(O106&gt;200,1.005+(4.5526*O106/100000))),IF(LEFT(N106,1)="H",1))),IF($H$3="SI",IF(LEFT(N106,1)="S",IF(O106&lt;=1219.51,1,IF(O106&gt;1219.51,0.79+(6*(O106*3.28)/100000))),IF(LEFT(N106,1)="L",IF(O106&lt;=60.98,1,IF(O106&gt;60.98,1.005+(4.5526*(O106*3.28)/100000))),IF(LEFT(N106,1)="H",1))))))</f>
        <v/>
      </c>
      <c r="Q106" s="32"/>
      <c r="R106" s="33" t="str">
        <f aca="false">IF(OR(A106="",N106=""),"",IF(AF106&lt;0,0,IF(AD106=0,"Review",IF($H$3="US",ROUND(((H106-I106-(AG106*G106))/(G106*M106)-(L106*Q106))*P106,1),ROUND(((H106-I106-(AG106*G106))/(G106*M106)-(L106/8.696*Q106))*P106*37,1)))))</f>
        <v/>
      </c>
      <c r="S106" s="34" t="str">
        <f aca="false">IF(OR(R106="Review",R106=""),"",IF(R106=0,"",(SQRT(SUMSQ((5),(100*1.4/(H106-I106)),(100*IF($H$3="US",0.1,0.1*37)/R106)))/100)*R106))</f>
        <v/>
      </c>
      <c r="T106" s="62" t="str">
        <f aca="false">IF(OR(R106="Review",R106=""),"",IF(R106=0,"",S106/R106))</f>
        <v/>
      </c>
      <c r="U106" s="63"/>
      <c r="V106" s="63"/>
      <c r="W106" s="63"/>
      <c r="X106" s="63"/>
      <c r="Y106" s="63"/>
      <c r="Z106" s="63"/>
      <c r="AA106" s="63"/>
      <c r="AB106" s="63"/>
      <c r="AC106" s="2"/>
      <c r="AD106" s="64" t="n">
        <f aca="false">AND(NOT(ISBLANK(C106)),NOT(ISBLANK(E106)),NOT(ISBLANK(H106)),NOT(ISBLANK(I106)),NOT(ISBLANK(O106)),NOT(ISBLANK(Q106)),Q106&gt;=0,O106&gt;=0,H106&gt;=0,I106&gt;=0,G106&gt;0)</f>
        <v>0</v>
      </c>
      <c r="AE106" s="63" t="s">
        <v>39</v>
      </c>
      <c r="AF106" s="65" t="str">
        <f aca="false">IF(AD106=0,"Review",IF($H$3="US",((H106-I106-(AG106*G106))/(G106*M106)-(L106*Q106))*P106,((H106-I106-(AG106*G106))/(G106*M106)-(L106/8.696*Q106))*P106*37))</f>
        <v>Review</v>
      </c>
      <c r="AG106" s="66" t="n">
        <f aca="false">IF(OR(N106="SLT",N106="LLT",N106="LLT-OO",N106="HLT"),0.022223,0.066667)</f>
        <v>0.066667</v>
      </c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</row>
    <row r="107" customFormat="false" ht="18.1" hidden="false" customHeight="true" outlineLevel="0" collapsed="false">
      <c r="A107" s="23"/>
      <c r="B107" s="23"/>
      <c r="C107" s="24"/>
      <c r="D107" s="25"/>
      <c r="E107" s="24"/>
      <c r="F107" s="25"/>
      <c r="G107" s="26" t="str">
        <f aca="false">IF(OR(C107="",D107="",E107="",F107=""),"",(E107+F107)-(C107+D107))</f>
        <v/>
      </c>
      <c r="H107" s="27"/>
      <c r="I107" s="28"/>
      <c r="J107" s="29" t="n">
        <f aca="false">IF(N107="SST",0.314473,IF(N107="SLT",0.031243,IF(N107="LST",0.124228,IF(N107="LLT",0.010189,IF(N107="LST-OO",0.074671,IF(N107="LLT-OO",0.011965,IF(N107="LMT-OO",0.013497,IF(N107="HST",7.2954,IF(N107="HLT",0.60795)))))))))</f>
        <v>0</v>
      </c>
      <c r="K107" s="29" t="n">
        <f aca="false">IF(N107="SST",0.260619,IF(N107="SLT",0.02188,IF(N107="LST",0.040676,IF(N107="LLT",0.003372,IF(N107="LST-OO",0.037557,IF(N107="LLT-OO",0.002079,IF(N107="LMT-OO",0.012499,IF(N107="HST",0.004293,IF(N107="HLT",0.0003578)))))))))</f>
        <v>0</v>
      </c>
      <c r="L107" s="30" t="n">
        <f aca="false">IF(N107="SST",0.087,IF(N107="SLT",0.087,IF(N107="LST",0.12,IF(N107="LLT",0.12,IF(N107="LST-OO",0.12,IF(N107="LLT-OO",0.12,IF(N107="LMT-OO",0.12,IF(N107="HST",0.07,IF(N107="HLT",0.07)))))))))</f>
        <v>0</v>
      </c>
      <c r="M107" s="31" t="str">
        <f aca="false">IF(OR(H107="",I107=""),"",IF(N107="HST",J107+K107*((I107+H107)/2),IF(N107="HLT",J107+K107*((I107+H107)/2),J107+K107*LN((I107+H107)/2))))</f>
        <v/>
      </c>
      <c r="N107" s="28"/>
      <c r="O107" s="28"/>
      <c r="P107" s="26" t="str">
        <f aca="false">IF(O107="","",IF($H$3="US",IF(LEFT(N107,1)="S",IF(O107&lt;=4000,1,IF(O107&gt;4000,0.79+(6*O107/100000))),IF(LEFT(N107,1)="L",IF(O107&lt;=200,1,IF(O107&gt;200,1.005+(4.5526*O107/100000))),IF(LEFT(N107,1)="H",1))),IF($H$3="SI",IF(LEFT(N107,1)="S",IF(O107&lt;=1219.51,1,IF(O107&gt;1219.51,0.79+(6*(O107*3.28)/100000))),IF(LEFT(N107,1)="L",IF(O107&lt;=60.98,1,IF(O107&gt;60.98,1.005+(4.5526*(O107*3.28)/100000))),IF(LEFT(N107,1)="H",1))))))</f>
        <v/>
      </c>
      <c r="Q107" s="32"/>
      <c r="R107" s="33" t="str">
        <f aca="false">IF(OR(A107="",N107=""),"",IF(AF107&lt;0,0,IF(AD107=0,"Review",IF($H$3="US",ROUND(((H107-I107-(AG107*G107))/(G107*M107)-(L107*Q107))*P107,1),ROUND(((H107-I107-(AG107*G107))/(G107*M107)-(L107/8.696*Q107))*P107*37,1)))))</f>
        <v/>
      </c>
      <c r="S107" s="34" t="str">
        <f aca="false">IF(OR(R107="Review",R107=""),"",IF(R107=0,"",(SQRT(SUMSQ((5),(100*1.4/(H107-I107)),(100*IF($H$3="US",0.1,0.1*37)/R107)))/100)*R107))</f>
        <v/>
      </c>
      <c r="T107" s="62" t="str">
        <f aca="false">IF(OR(R107="Review",R107=""),"",IF(R107=0,"",S107/R107))</f>
        <v/>
      </c>
      <c r="U107" s="63"/>
      <c r="V107" s="63"/>
      <c r="W107" s="63"/>
      <c r="X107" s="63"/>
      <c r="Y107" s="63"/>
      <c r="Z107" s="63"/>
      <c r="AA107" s="63"/>
      <c r="AB107" s="63"/>
      <c r="AC107" s="2"/>
      <c r="AD107" s="64" t="n">
        <f aca="false">AND(NOT(ISBLANK(C107)),NOT(ISBLANK(E107)),NOT(ISBLANK(H107)),NOT(ISBLANK(I107)),NOT(ISBLANK(O107)),NOT(ISBLANK(Q107)),Q107&gt;=0,O107&gt;=0,H107&gt;=0,I107&gt;=0,G107&gt;0)</f>
        <v>0</v>
      </c>
      <c r="AE107" s="63" t="s">
        <v>39</v>
      </c>
      <c r="AF107" s="65" t="str">
        <f aca="false">IF(AD107=0,"Review",IF($H$3="US",((H107-I107-(AG107*G107))/(G107*M107)-(L107*Q107))*P107,((H107-I107-(AG107*G107))/(G107*M107)-(L107/8.696*Q107))*P107*37))</f>
        <v>Review</v>
      </c>
      <c r="AG107" s="66" t="n">
        <f aca="false">IF(OR(N107="SLT",N107="LLT",N107="LLT-OO",N107="HLT"),0.022223,0.066667)</f>
        <v>0.066667</v>
      </c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</row>
    <row r="108" customFormat="false" ht="18.1" hidden="false" customHeight="true" outlineLevel="0" collapsed="false">
      <c r="A108" s="23"/>
      <c r="B108" s="23"/>
      <c r="C108" s="24"/>
      <c r="D108" s="25"/>
      <c r="E108" s="24"/>
      <c r="F108" s="25"/>
      <c r="G108" s="26" t="str">
        <f aca="false">IF(OR(C108="",D108="",E108="",F108=""),"",(E108+F108)-(C108+D108))</f>
        <v/>
      </c>
      <c r="H108" s="27"/>
      <c r="I108" s="28"/>
      <c r="J108" s="29" t="n">
        <f aca="false">IF(N108="SST",0.314473,IF(N108="SLT",0.031243,IF(N108="LST",0.124228,IF(N108="LLT",0.010189,IF(N108="LST-OO",0.074671,IF(N108="LLT-OO",0.011965,IF(N108="LMT-OO",0.013497,IF(N108="HST",7.2954,IF(N108="HLT",0.60795)))))))))</f>
        <v>0</v>
      </c>
      <c r="K108" s="29" t="n">
        <f aca="false">IF(N108="SST",0.260619,IF(N108="SLT",0.02188,IF(N108="LST",0.040676,IF(N108="LLT",0.003372,IF(N108="LST-OO",0.037557,IF(N108="LLT-OO",0.002079,IF(N108="LMT-OO",0.012499,IF(N108="HST",0.004293,IF(N108="HLT",0.0003578)))))))))</f>
        <v>0</v>
      </c>
      <c r="L108" s="30" t="n">
        <f aca="false">IF(N108="SST",0.087,IF(N108="SLT",0.087,IF(N108="LST",0.12,IF(N108="LLT",0.12,IF(N108="LST-OO",0.12,IF(N108="LLT-OO",0.12,IF(N108="LMT-OO",0.12,IF(N108="HST",0.07,IF(N108="HLT",0.07)))))))))</f>
        <v>0</v>
      </c>
      <c r="M108" s="31" t="str">
        <f aca="false">IF(OR(H108="",I108=""),"",IF(N108="HST",J108+K108*((I108+H108)/2),IF(N108="HLT",J108+K108*((I108+H108)/2),J108+K108*LN((I108+H108)/2))))</f>
        <v/>
      </c>
      <c r="N108" s="28"/>
      <c r="O108" s="28"/>
      <c r="P108" s="26" t="str">
        <f aca="false">IF(O108="","",IF($H$3="US",IF(LEFT(N108,1)="S",IF(O108&lt;=4000,1,IF(O108&gt;4000,0.79+(6*O108/100000))),IF(LEFT(N108,1)="L",IF(O108&lt;=200,1,IF(O108&gt;200,1.005+(4.5526*O108/100000))),IF(LEFT(N108,1)="H",1))),IF($H$3="SI",IF(LEFT(N108,1)="S",IF(O108&lt;=1219.51,1,IF(O108&gt;1219.51,0.79+(6*(O108*3.28)/100000))),IF(LEFT(N108,1)="L",IF(O108&lt;=60.98,1,IF(O108&gt;60.98,1.005+(4.5526*(O108*3.28)/100000))),IF(LEFT(N108,1)="H",1))))))</f>
        <v/>
      </c>
      <c r="Q108" s="32"/>
      <c r="R108" s="33" t="str">
        <f aca="false">IF(OR(A108="",N108=""),"",IF(AF108&lt;0,0,IF(AD108=0,"Review",IF($H$3="US",ROUND(((H108-I108-(AG108*G108))/(G108*M108)-(L108*Q108))*P108,1),ROUND(((H108-I108-(AG108*G108))/(G108*M108)-(L108/8.696*Q108))*P108*37,1)))))</f>
        <v/>
      </c>
      <c r="S108" s="34" t="str">
        <f aca="false">IF(OR(R108="Review",R108=""),"",IF(R108=0,"",(SQRT(SUMSQ((5),(100*1.4/(H108-I108)),(100*IF($H$3="US",0.1,0.1*37)/R108)))/100)*R108))</f>
        <v/>
      </c>
      <c r="T108" s="62" t="str">
        <f aca="false">IF(OR(R108="Review",R108=""),"",IF(R108=0,"",S108/R108))</f>
        <v/>
      </c>
      <c r="U108" s="63"/>
      <c r="V108" s="63"/>
      <c r="W108" s="63"/>
      <c r="X108" s="63"/>
      <c r="Y108" s="63"/>
      <c r="Z108" s="63"/>
      <c r="AA108" s="63"/>
      <c r="AB108" s="63"/>
      <c r="AC108" s="2"/>
      <c r="AD108" s="64" t="n">
        <f aca="false">AND(NOT(ISBLANK(C108)),NOT(ISBLANK(E108)),NOT(ISBLANK(H108)),NOT(ISBLANK(I108)),NOT(ISBLANK(O108)),NOT(ISBLANK(Q108)),Q108&gt;=0,O108&gt;=0,H108&gt;=0,I108&gt;=0,G108&gt;0)</f>
        <v>0</v>
      </c>
      <c r="AE108" s="63" t="s">
        <v>39</v>
      </c>
      <c r="AF108" s="65" t="str">
        <f aca="false">IF(AD108=0,"Review",IF($H$3="US",((H108-I108-(AG108*G108))/(G108*M108)-(L108*Q108))*P108,((H108-I108-(AG108*G108))/(G108*M108)-(L108/8.696*Q108))*P108*37))</f>
        <v>Review</v>
      </c>
      <c r="AG108" s="66" t="n">
        <f aca="false">IF(OR(N108="SLT",N108="LLT",N108="LLT-OO",N108="HLT"),0.022223,0.066667)</f>
        <v>0.066667</v>
      </c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</row>
    <row r="109" customFormat="false" ht="18.1" hidden="false" customHeight="true" outlineLevel="0" collapsed="false">
      <c r="A109" s="23"/>
      <c r="B109" s="23"/>
      <c r="C109" s="24"/>
      <c r="D109" s="25"/>
      <c r="E109" s="24"/>
      <c r="F109" s="25"/>
      <c r="G109" s="26" t="str">
        <f aca="false">IF(OR(C109="",D109="",E109="",F109=""),"",(E109+F109)-(C109+D109))</f>
        <v/>
      </c>
      <c r="H109" s="27"/>
      <c r="I109" s="28"/>
      <c r="J109" s="29" t="n">
        <f aca="false">IF(N109="SST",0.314473,IF(N109="SLT",0.031243,IF(N109="LST",0.124228,IF(N109="LLT",0.010189,IF(N109="LST-OO",0.074671,IF(N109="LLT-OO",0.011965,IF(N109="LMT-OO",0.013497,IF(N109="HST",7.2954,IF(N109="HLT",0.60795)))))))))</f>
        <v>0</v>
      </c>
      <c r="K109" s="29" t="n">
        <f aca="false">IF(N109="SST",0.260619,IF(N109="SLT",0.02188,IF(N109="LST",0.040676,IF(N109="LLT",0.003372,IF(N109="LST-OO",0.037557,IF(N109="LLT-OO",0.002079,IF(N109="LMT-OO",0.012499,IF(N109="HST",0.004293,IF(N109="HLT",0.0003578)))))))))</f>
        <v>0</v>
      </c>
      <c r="L109" s="30" t="n">
        <f aca="false">IF(N109="SST",0.087,IF(N109="SLT",0.087,IF(N109="LST",0.12,IF(N109="LLT",0.12,IF(N109="LST-OO",0.12,IF(N109="LLT-OO",0.12,IF(N109="LMT-OO",0.12,IF(N109="HST",0.07,IF(N109="HLT",0.07)))))))))</f>
        <v>0</v>
      </c>
      <c r="M109" s="31" t="str">
        <f aca="false">IF(OR(H109="",I109=""),"",IF(N109="HST",J109+K109*((I109+H109)/2),IF(N109="HLT",J109+K109*((I109+H109)/2),J109+K109*LN((I109+H109)/2))))</f>
        <v/>
      </c>
      <c r="N109" s="28"/>
      <c r="O109" s="28"/>
      <c r="P109" s="26" t="str">
        <f aca="false">IF(O109="","",IF($H$3="US",IF(LEFT(N109,1)="S",IF(O109&lt;=4000,1,IF(O109&gt;4000,0.79+(6*O109/100000))),IF(LEFT(N109,1)="L",IF(O109&lt;=200,1,IF(O109&gt;200,1.005+(4.5526*O109/100000))),IF(LEFT(N109,1)="H",1))),IF($H$3="SI",IF(LEFT(N109,1)="S",IF(O109&lt;=1219.51,1,IF(O109&gt;1219.51,0.79+(6*(O109*3.28)/100000))),IF(LEFT(N109,1)="L",IF(O109&lt;=60.98,1,IF(O109&gt;60.98,1.005+(4.5526*(O109*3.28)/100000))),IF(LEFT(N109,1)="H",1))))))</f>
        <v/>
      </c>
      <c r="Q109" s="32"/>
      <c r="R109" s="33" t="str">
        <f aca="false">IF(OR(A109="",N109=""),"",IF(AF109&lt;0,0,IF(AD109=0,"Review",IF($H$3="US",ROUND(((H109-I109-(AG109*G109))/(G109*M109)-(L109*Q109))*P109,1),ROUND(((H109-I109-(AG109*G109))/(G109*M109)-(L109/8.696*Q109))*P109*37,1)))))</f>
        <v/>
      </c>
      <c r="S109" s="34" t="str">
        <f aca="false">IF(OR(R109="Review",R109=""),"",IF(R109=0,"",(SQRT(SUMSQ((5),(100*1.4/(H109-I109)),(100*IF($H$3="US",0.1,0.1*37)/R109)))/100)*R109))</f>
        <v/>
      </c>
      <c r="T109" s="62" t="str">
        <f aca="false">IF(OR(R109="Review",R109=""),"",IF(R109=0,"",S109/R109))</f>
        <v/>
      </c>
      <c r="U109" s="63"/>
      <c r="V109" s="63"/>
      <c r="W109" s="63"/>
      <c r="X109" s="63"/>
      <c r="Y109" s="63"/>
      <c r="Z109" s="63"/>
      <c r="AA109" s="63"/>
      <c r="AB109" s="63"/>
      <c r="AC109" s="2"/>
      <c r="AD109" s="64" t="n">
        <f aca="false">AND(NOT(ISBLANK(C109)),NOT(ISBLANK(E109)),NOT(ISBLANK(H109)),NOT(ISBLANK(I109)),NOT(ISBLANK(O109)),NOT(ISBLANK(Q109)),Q109&gt;=0,O109&gt;=0,H109&gt;=0,I109&gt;=0,G109&gt;0)</f>
        <v>0</v>
      </c>
      <c r="AE109" s="63" t="s">
        <v>39</v>
      </c>
      <c r="AF109" s="65" t="str">
        <f aca="false">IF(AD109=0,"Review",IF($H$3="US",((H109-I109-(AG109*G109))/(G109*M109)-(L109*Q109))*P109,((H109-I109-(AG109*G109))/(G109*M109)-(L109/8.696*Q109))*P109*37))</f>
        <v>Review</v>
      </c>
      <c r="AG109" s="66" t="n">
        <f aca="false">IF(OR(N109="SLT",N109="LLT",N109="LLT-OO",N109="HLT"),0.022223,0.066667)</f>
        <v>0.066667</v>
      </c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</row>
    <row r="110" customFormat="false" ht="18.1" hidden="false" customHeight="true" outlineLevel="0" collapsed="false">
      <c r="A110" s="23"/>
      <c r="B110" s="23"/>
      <c r="C110" s="24"/>
      <c r="D110" s="25"/>
      <c r="E110" s="24"/>
      <c r="F110" s="25"/>
      <c r="G110" s="26" t="str">
        <f aca="false">IF(OR(C110="",D110="",E110="",F110=""),"",(E110+F110)-(C110+D110))</f>
        <v/>
      </c>
      <c r="H110" s="27"/>
      <c r="I110" s="28"/>
      <c r="J110" s="29" t="n">
        <f aca="false">IF(N110="SST",0.314473,IF(N110="SLT",0.031243,IF(N110="LST",0.124228,IF(N110="LLT",0.010189,IF(N110="LST-OO",0.074671,IF(N110="LLT-OO",0.011965,IF(N110="LMT-OO",0.013497,IF(N110="HST",7.2954,IF(N110="HLT",0.60795)))))))))</f>
        <v>0</v>
      </c>
      <c r="K110" s="29" t="n">
        <f aca="false">IF(N110="SST",0.260619,IF(N110="SLT",0.02188,IF(N110="LST",0.040676,IF(N110="LLT",0.003372,IF(N110="LST-OO",0.037557,IF(N110="LLT-OO",0.002079,IF(N110="LMT-OO",0.012499,IF(N110="HST",0.004293,IF(N110="HLT",0.0003578)))))))))</f>
        <v>0</v>
      </c>
      <c r="L110" s="30" t="n">
        <f aca="false">IF(N110="SST",0.087,IF(N110="SLT",0.087,IF(N110="LST",0.12,IF(N110="LLT",0.12,IF(N110="LST-OO",0.12,IF(N110="LLT-OO",0.12,IF(N110="LMT-OO",0.12,IF(N110="HST",0.07,IF(N110="HLT",0.07)))))))))</f>
        <v>0</v>
      </c>
      <c r="M110" s="31" t="str">
        <f aca="false">IF(OR(H110="",I110=""),"",IF(N110="HST",J110+K110*((I110+H110)/2),IF(N110="HLT",J110+K110*((I110+H110)/2),J110+K110*LN((I110+H110)/2))))</f>
        <v/>
      </c>
      <c r="N110" s="28"/>
      <c r="O110" s="28"/>
      <c r="P110" s="26" t="str">
        <f aca="false">IF(O110="","",IF($H$3="US",IF(LEFT(N110,1)="S",IF(O110&lt;=4000,1,IF(O110&gt;4000,0.79+(6*O110/100000))),IF(LEFT(N110,1)="L",IF(O110&lt;=200,1,IF(O110&gt;200,1.005+(4.5526*O110/100000))),IF(LEFT(N110,1)="H",1))),IF($H$3="SI",IF(LEFT(N110,1)="S",IF(O110&lt;=1219.51,1,IF(O110&gt;1219.51,0.79+(6*(O110*3.28)/100000))),IF(LEFT(N110,1)="L",IF(O110&lt;=60.98,1,IF(O110&gt;60.98,1.005+(4.5526*(O110*3.28)/100000))),IF(LEFT(N110,1)="H",1))))))</f>
        <v/>
      </c>
      <c r="Q110" s="32"/>
      <c r="R110" s="33" t="str">
        <f aca="false">IF(OR(A110="",N110=""),"",IF(AF110&lt;0,0,IF(AD110=0,"Review",IF($H$3="US",ROUND(((H110-I110-(AG110*G110))/(G110*M110)-(L110*Q110))*P110,1),ROUND(((H110-I110-(AG110*G110))/(G110*M110)-(L110/8.696*Q110))*P110*37,1)))))</f>
        <v/>
      </c>
      <c r="S110" s="34" t="str">
        <f aca="false">IF(OR(R110="Review",R110=""),"",IF(R110=0,"",(SQRT(SUMSQ((5),(100*1.4/(H110-I110)),(100*IF($H$3="US",0.1,0.1*37)/R110)))/100)*R110))</f>
        <v/>
      </c>
      <c r="T110" s="62" t="str">
        <f aca="false">IF(OR(R110="Review",R110=""),"",IF(R110=0,"",S110/R110))</f>
        <v/>
      </c>
      <c r="U110" s="63"/>
      <c r="V110" s="63"/>
      <c r="W110" s="63"/>
      <c r="X110" s="63"/>
      <c r="Y110" s="63"/>
      <c r="Z110" s="63"/>
      <c r="AA110" s="63"/>
      <c r="AB110" s="63"/>
      <c r="AC110" s="2"/>
      <c r="AD110" s="64" t="n">
        <f aca="false">AND(NOT(ISBLANK(C110)),NOT(ISBLANK(E110)),NOT(ISBLANK(H110)),NOT(ISBLANK(I110)),NOT(ISBLANK(O110)),NOT(ISBLANK(Q110)),Q110&gt;=0,O110&gt;=0,H110&gt;=0,I110&gt;=0,G110&gt;0)</f>
        <v>0</v>
      </c>
      <c r="AE110" s="63" t="s">
        <v>39</v>
      </c>
      <c r="AF110" s="65" t="str">
        <f aca="false">IF(AD110=0,"Review",IF($H$3="US",((H110-I110-(AG110*G110))/(G110*M110)-(L110*Q110))*P110,((H110-I110-(AG110*G110))/(G110*M110)-(L110/8.696*Q110))*P110*37))</f>
        <v>Review</v>
      </c>
      <c r="AG110" s="66" t="n">
        <f aca="false">IF(OR(N110="SLT",N110="LLT",N110="LLT-OO",N110="HLT"),0.022223,0.066667)</f>
        <v>0.066667</v>
      </c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</row>
    <row r="111" customFormat="false" ht="18.1" hidden="false" customHeight="true" outlineLevel="0" collapsed="false">
      <c r="A111" s="23"/>
      <c r="B111" s="23"/>
      <c r="C111" s="24"/>
      <c r="D111" s="25"/>
      <c r="E111" s="24"/>
      <c r="F111" s="25"/>
      <c r="G111" s="26" t="str">
        <f aca="false">IF(OR(C111="",D111="",E111="",F111=""),"",(E111+F111)-(C111+D111))</f>
        <v/>
      </c>
      <c r="H111" s="27"/>
      <c r="I111" s="28"/>
      <c r="J111" s="29" t="n">
        <f aca="false">IF(N111="SST",0.314473,IF(N111="SLT",0.031243,IF(N111="LST",0.124228,IF(N111="LLT",0.010189,IF(N111="LST-OO",0.074671,IF(N111="LLT-OO",0.011965,IF(N111="LMT-OO",0.013497,IF(N111="HST",7.2954,IF(N111="HLT",0.60795)))))))))</f>
        <v>0</v>
      </c>
      <c r="K111" s="29" t="n">
        <f aca="false">IF(N111="SST",0.260619,IF(N111="SLT",0.02188,IF(N111="LST",0.040676,IF(N111="LLT",0.003372,IF(N111="LST-OO",0.037557,IF(N111="LLT-OO",0.002079,IF(N111="LMT-OO",0.012499,IF(N111="HST",0.004293,IF(N111="HLT",0.0003578)))))))))</f>
        <v>0</v>
      </c>
      <c r="L111" s="30" t="n">
        <f aca="false">IF(N111="SST",0.087,IF(N111="SLT",0.087,IF(N111="LST",0.12,IF(N111="LLT",0.12,IF(N111="LST-OO",0.12,IF(N111="LLT-OO",0.12,IF(N111="LMT-OO",0.12,IF(N111="HST",0.07,IF(N111="HLT",0.07)))))))))</f>
        <v>0</v>
      </c>
      <c r="M111" s="31" t="str">
        <f aca="false">IF(OR(H111="",I111=""),"",IF(N111="HST",J111+K111*((I111+H111)/2),IF(N111="HLT",J111+K111*((I111+H111)/2),J111+K111*LN((I111+H111)/2))))</f>
        <v/>
      </c>
      <c r="N111" s="28"/>
      <c r="O111" s="28"/>
      <c r="P111" s="26" t="str">
        <f aca="false">IF(O111="","",IF($H$3="US",IF(LEFT(N111,1)="S",IF(O111&lt;=4000,1,IF(O111&gt;4000,0.79+(6*O111/100000))),IF(LEFT(N111,1)="L",IF(O111&lt;=200,1,IF(O111&gt;200,1.005+(4.5526*O111/100000))),IF(LEFT(N111,1)="H",1))),IF($H$3="SI",IF(LEFT(N111,1)="S",IF(O111&lt;=1219.51,1,IF(O111&gt;1219.51,0.79+(6*(O111*3.28)/100000))),IF(LEFT(N111,1)="L",IF(O111&lt;=60.98,1,IF(O111&gt;60.98,1.005+(4.5526*(O111*3.28)/100000))),IF(LEFT(N111,1)="H",1))))))</f>
        <v/>
      </c>
      <c r="Q111" s="32"/>
      <c r="R111" s="33" t="str">
        <f aca="false">IF(OR(A111="",N111=""),"",IF(AF111&lt;0,0,IF(AD111=0,"Review",IF($H$3="US",ROUND(((H111-I111-(AG111*G111))/(G111*M111)-(L111*Q111))*P111,1),ROUND(((H111-I111-(AG111*G111))/(G111*M111)-(L111/8.696*Q111))*P111*37,1)))))</f>
        <v/>
      </c>
      <c r="S111" s="34" t="str">
        <f aca="false">IF(OR(R111="Review",R111=""),"",IF(R111=0,"",(SQRT(SUMSQ((5),(100*1.4/(H111-I111)),(100*IF($H$3="US",0.1,0.1*37)/R111)))/100)*R111))</f>
        <v/>
      </c>
      <c r="T111" s="62" t="str">
        <f aca="false">IF(OR(R111="Review",R111=""),"",IF(R111=0,"",S111/R111))</f>
        <v/>
      </c>
      <c r="U111" s="63"/>
      <c r="V111" s="63"/>
      <c r="W111" s="63"/>
      <c r="X111" s="63"/>
      <c r="Y111" s="63"/>
      <c r="Z111" s="63"/>
      <c r="AA111" s="63"/>
      <c r="AB111" s="63"/>
      <c r="AC111" s="2"/>
      <c r="AD111" s="64" t="n">
        <f aca="false">AND(NOT(ISBLANK(C111)),NOT(ISBLANK(E111)),NOT(ISBLANK(H111)),NOT(ISBLANK(I111)),NOT(ISBLANK(O111)),NOT(ISBLANK(Q111)),Q111&gt;=0,O111&gt;=0,H111&gt;=0,I111&gt;=0,G111&gt;0)</f>
        <v>0</v>
      </c>
      <c r="AE111" s="63" t="s">
        <v>39</v>
      </c>
      <c r="AF111" s="65" t="str">
        <f aca="false">IF(AD111=0,"Review",IF($H$3="US",((H111-I111-(AG111*G111))/(G111*M111)-(L111*Q111))*P111,((H111-I111-(AG111*G111))/(G111*M111)-(L111/8.696*Q111))*P111*37))</f>
        <v>Review</v>
      </c>
      <c r="AG111" s="66" t="n">
        <f aca="false">IF(OR(N111="SLT",N111="LLT",N111="LLT-OO",N111="HLT"),0.022223,0.066667)</f>
        <v>0.066667</v>
      </c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</row>
    <row r="112" customFormat="false" ht="18.1" hidden="false" customHeight="true" outlineLevel="0" collapsed="false">
      <c r="A112" s="23"/>
      <c r="B112" s="23"/>
      <c r="C112" s="24"/>
      <c r="D112" s="25"/>
      <c r="E112" s="24"/>
      <c r="F112" s="25"/>
      <c r="G112" s="26" t="str">
        <f aca="false">IF(OR(C112="",D112="",E112="",F112=""),"",(E112+F112)-(C112+D112))</f>
        <v/>
      </c>
      <c r="H112" s="27"/>
      <c r="I112" s="28"/>
      <c r="J112" s="29" t="n">
        <f aca="false">IF(N112="SST",0.314473,IF(N112="SLT",0.031243,IF(N112="LST",0.124228,IF(N112="LLT",0.010189,IF(N112="LST-OO",0.074671,IF(N112="LLT-OO",0.011965,IF(N112="LMT-OO",0.013497,IF(N112="HST",7.2954,IF(N112="HLT",0.60795)))))))))</f>
        <v>0</v>
      </c>
      <c r="K112" s="29" t="n">
        <f aca="false">IF(N112="SST",0.260619,IF(N112="SLT",0.02188,IF(N112="LST",0.040676,IF(N112="LLT",0.003372,IF(N112="LST-OO",0.037557,IF(N112="LLT-OO",0.002079,IF(N112="LMT-OO",0.012499,IF(N112="HST",0.004293,IF(N112="HLT",0.0003578)))))))))</f>
        <v>0</v>
      </c>
      <c r="L112" s="30" t="n">
        <f aca="false">IF(N112="SST",0.087,IF(N112="SLT",0.087,IF(N112="LST",0.12,IF(N112="LLT",0.12,IF(N112="LST-OO",0.12,IF(N112="LLT-OO",0.12,IF(N112="LMT-OO",0.12,IF(N112="HST",0.07,IF(N112="HLT",0.07)))))))))</f>
        <v>0</v>
      </c>
      <c r="M112" s="31" t="str">
        <f aca="false">IF(OR(H112="",I112=""),"",IF(N112="HST",J112+K112*((I112+H112)/2),IF(N112="HLT",J112+K112*((I112+H112)/2),J112+K112*LN((I112+H112)/2))))</f>
        <v/>
      </c>
      <c r="N112" s="28"/>
      <c r="O112" s="28"/>
      <c r="P112" s="26" t="str">
        <f aca="false">IF(O112="","",IF($H$3="US",IF(LEFT(N112,1)="S",IF(O112&lt;=4000,1,IF(O112&gt;4000,0.79+(6*O112/100000))),IF(LEFT(N112,1)="L",IF(O112&lt;=200,1,IF(O112&gt;200,1.005+(4.5526*O112/100000))),IF(LEFT(N112,1)="H",1))),IF($H$3="SI",IF(LEFT(N112,1)="S",IF(O112&lt;=1219.51,1,IF(O112&gt;1219.51,0.79+(6*(O112*3.28)/100000))),IF(LEFT(N112,1)="L",IF(O112&lt;=60.98,1,IF(O112&gt;60.98,1.005+(4.5526*(O112*3.28)/100000))),IF(LEFT(N112,1)="H",1))))))</f>
        <v/>
      </c>
      <c r="Q112" s="32"/>
      <c r="R112" s="33" t="str">
        <f aca="false">IF(OR(A112="",N112=""),"",IF(AF112&lt;0,0,IF(AD112=0,"Review",IF($H$3="US",ROUND(((H112-I112-(AG112*G112))/(G112*M112)-(L112*Q112))*P112,1),ROUND(((H112-I112-(AG112*G112))/(G112*M112)-(L112/8.696*Q112))*P112*37,1)))))</f>
        <v/>
      </c>
      <c r="S112" s="34" t="str">
        <f aca="false">IF(OR(R112="Review",R112=""),"",IF(R112=0,"",(SQRT(SUMSQ((5),(100*1.4/(H112-I112)),(100*IF($H$3="US",0.1,0.1*37)/R112)))/100)*R112))</f>
        <v/>
      </c>
      <c r="T112" s="62" t="str">
        <f aca="false">IF(OR(R112="Review",R112=""),"",IF(R112=0,"",S112/R112))</f>
        <v/>
      </c>
      <c r="U112" s="63"/>
      <c r="V112" s="63"/>
      <c r="W112" s="63"/>
      <c r="X112" s="63"/>
      <c r="Y112" s="63"/>
      <c r="Z112" s="63"/>
      <c r="AA112" s="63"/>
      <c r="AB112" s="63"/>
      <c r="AC112" s="2"/>
      <c r="AD112" s="64" t="n">
        <f aca="false">AND(NOT(ISBLANK(C112)),NOT(ISBLANK(E112)),NOT(ISBLANK(H112)),NOT(ISBLANK(I112)),NOT(ISBLANK(O112)),NOT(ISBLANK(Q112)),Q112&gt;=0,O112&gt;=0,H112&gt;=0,I112&gt;=0,G112&gt;0)</f>
        <v>0</v>
      </c>
      <c r="AE112" s="63" t="s">
        <v>39</v>
      </c>
      <c r="AF112" s="65" t="str">
        <f aca="false">IF(AD112=0,"Review",IF($H$3="US",((H112-I112-(AG112*G112))/(G112*M112)-(L112*Q112))*P112,((H112-I112-(AG112*G112))/(G112*M112)-(L112/8.696*Q112))*P112*37))</f>
        <v>Review</v>
      </c>
      <c r="AG112" s="66" t="n">
        <f aca="false">IF(OR(N112="SLT",N112="LLT",N112="LLT-OO",N112="HLT"),0.022223,0.066667)</f>
        <v>0.066667</v>
      </c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</row>
    <row r="113" customFormat="false" ht="18.1" hidden="false" customHeight="true" outlineLevel="0" collapsed="false">
      <c r="A113" s="23"/>
      <c r="B113" s="23"/>
      <c r="C113" s="24"/>
      <c r="D113" s="25"/>
      <c r="E113" s="24"/>
      <c r="F113" s="25"/>
      <c r="G113" s="26" t="str">
        <f aca="false">IF(OR(C113="",D113="",E113="",F113=""),"",(E113+F113)-(C113+D113))</f>
        <v/>
      </c>
      <c r="H113" s="27"/>
      <c r="I113" s="28"/>
      <c r="J113" s="29" t="n">
        <f aca="false">IF(N113="SST",0.314473,IF(N113="SLT",0.031243,IF(N113="LST",0.124228,IF(N113="LLT",0.010189,IF(N113="LST-OO",0.074671,IF(N113="LLT-OO",0.011965,IF(N113="LMT-OO",0.013497,IF(N113="HST",7.2954,IF(N113="HLT",0.60795)))))))))</f>
        <v>0</v>
      </c>
      <c r="K113" s="29" t="n">
        <f aca="false">IF(N113="SST",0.260619,IF(N113="SLT",0.02188,IF(N113="LST",0.040676,IF(N113="LLT",0.003372,IF(N113="LST-OO",0.037557,IF(N113="LLT-OO",0.002079,IF(N113="LMT-OO",0.012499,IF(N113="HST",0.004293,IF(N113="HLT",0.0003578)))))))))</f>
        <v>0</v>
      </c>
      <c r="L113" s="30" t="n">
        <f aca="false">IF(N113="SST",0.087,IF(N113="SLT",0.087,IF(N113="LST",0.12,IF(N113="LLT",0.12,IF(N113="LST-OO",0.12,IF(N113="LLT-OO",0.12,IF(N113="LMT-OO",0.12,IF(N113="HST",0.07,IF(N113="HLT",0.07)))))))))</f>
        <v>0</v>
      </c>
      <c r="M113" s="31" t="str">
        <f aca="false">IF(OR(H113="",I113=""),"",IF(N113="HST",J113+K113*((I113+H113)/2),IF(N113="HLT",J113+K113*((I113+H113)/2),J113+K113*LN((I113+H113)/2))))</f>
        <v/>
      </c>
      <c r="N113" s="28"/>
      <c r="O113" s="28"/>
      <c r="P113" s="26" t="str">
        <f aca="false">IF(O113="","",IF($H$3="US",IF(LEFT(N113,1)="S",IF(O113&lt;=4000,1,IF(O113&gt;4000,0.79+(6*O113/100000))),IF(LEFT(N113,1)="L",IF(O113&lt;=200,1,IF(O113&gt;200,1.005+(4.5526*O113/100000))),IF(LEFT(N113,1)="H",1))),IF($H$3="SI",IF(LEFT(N113,1)="S",IF(O113&lt;=1219.51,1,IF(O113&gt;1219.51,0.79+(6*(O113*3.28)/100000))),IF(LEFT(N113,1)="L",IF(O113&lt;=60.98,1,IF(O113&gt;60.98,1.005+(4.5526*(O113*3.28)/100000))),IF(LEFT(N113,1)="H",1))))))</f>
        <v/>
      </c>
      <c r="Q113" s="32"/>
      <c r="R113" s="33" t="str">
        <f aca="false">IF(OR(A113="",N113=""),"",IF(AF113&lt;0,0,IF(AD113=0,"Review",IF($H$3="US",ROUND(((H113-I113-(AG113*G113))/(G113*M113)-(L113*Q113))*P113,1),ROUND(((H113-I113-(AG113*G113))/(G113*M113)-(L113/8.696*Q113))*P113*37,1)))))</f>
        <v/>
      </c>
      <c r="S113" s="34" t="str">
        <f aca="false">IF(OR(R113="Review",R113=""),"",IF(R113=0,"",(SQRT(SUMSQ((5),(100*1.4/(H113-I113)),(100*IF($H$3="US",0.1,0.1*37)/R113)))/100)*R113))</f>
        <v/>
      </c>
      <c r="T113" s="62" t="str">
        <f aca="false">IF(OR(R113="Review",R113=""),"",IF(R113=0,"",S113/R113))</f>
        <v/>
      </c>
      <c r="U113" s="63"/>
      <c r="V113" s="63"/>
      <c r="W113" s="63"/>
      <c r="X113" s="63"/>
      <c r="Y113" s="63"/>
      <c r="Z113" s="63"/>
      <c r="AA113" s="63"/>
      <c r="AB113" s="63"/>
      <c r="AC113" s="2"/>
      <c r="AD113" s="64" t="n">
        <f aca="false">AND(NOT(ISBLANK(C113)),NOT(ISBLANK(E113)),NOT(ISBLANK(H113)),NOT(ISBLANK(I113)),NOT(ISBLANK(O113)),NOT(ISBLANK(Q113)),Q113&gt;=0,O113&gt;=0,H113&gt;=0,I113&gt;=0,G113&gt;0)</f>
        <v>0</v>
      </c>
      <c r="AE113" s="63" t="s">
        <v>39</v>
      </c>
      <c r="AF113" s="65" t="str">
        <f aca="false">IF(AD113=0,"Review",IF($H$3="US",((H113-I113-(AG113*G113))/(G113*M113)-(L113*Q113))*P113,((H113-I113-(AG113*G113))/(G113*M113)-(L113/8.696*Q113))*P113*37))</f>
        <v>Review</v>
      </c>
      <c r="AG113" s="66" t="n">
        <f aca="false">IF(OR(N113="SLT",N113="LLT",N113="LLT-OO",N113="HLT"),0.022223,0.066667)</f>
        <v>0.066667</v>
      </c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</row>
    <row r="114" customFormat="false" ht="18.1" hidden="false" customHeight="true" outlineLevel="0" collapsed="false">
      <c r="A114" s="23"/>
      <c r="B114" s="23"/>
      <c r="C114" s="24"/>
      <c r="D114" s="25"/>
      <c r="E114" s="24"/>
      <c r="F114" s="25"/>
      <c r="G114" s="26" t="str">
        <f aca="false">IF(OR(C114="",D114="",E114="",F114=""),"",(E114+F114)-(C114+D114))</f>
        <v/>
      </c>
      <c r="H114" s="27"/>
      <c r="I114" s="28"/>
      <c r="J114" s="29" t="n">
        <f aca="false">IF(N114="SST",0.314473,IF(N114="SLT",0.031243,IF(N114="LST",0.124228,IF(N114="LLT",0.010189,IF(N114="LST-OO",0.074671,IF(N114="LLT-OO",0.011965,IF(N114="LMT-OO",0.013497,IF(N114="HST",7.2954,IF(N114="HLT",0.60795)))))))))</f>
        <v>0</v>
      </c>
      <c r="K114" s="29" t="n">
        <f aca="false">IF(N114="SST",0.260619,IF(N114="SLT",0.02188,IF(N114="LST",0.040676,IF(N114="LLT",0.003372,IF(N114="LST-OO",0.037557,IF(N114="LLT-OO",0.002079,IF(N114="LMT-OO",0.012499,IF(N114="HST",0.004293,IF(N114="HLT",0.0003578)))))))))</f>
        <v>0</v>
      </c>
      <c r="L114" s="30" t="n">
        <f aca="false">IF(N114="SST",0.087,IF(N114="SLT",0.087,IF(N114="LST",0.12,IF(N114="LLT",0.12,IF(N114="LST-OO",0.12,IF(N114="LLT-OO",0.12,IF(N114="LMT-OO",0.12,IF(N114="HST",0.07,IF(N114="HLT",0.07)))))))))</f>
        <v>0</v>
      </c>
      <c r="M114" s="31" t="str">
        <f aca="false">IF(OR(H114="",I114=""),"",IF(N114="HST",J114+K114*((I114+H114)/2),IF(N114="HLT",J114+K114*((I114+H114)/2),J114+K114*LN((I114+H114)/2))))</f>
        <v/>
      </c>
      <c r="N114" s="28"/>
      <c r="O114" s="28"/>
      <c r="P114" s="26" t="str">
        <f aca="false">IF(O114="","",IF($H$3="US",IF(LEFT(N114,1)="S",IF(O114&lt;=4000,1,IF(O114&gt;4000,0.79+(6*O114/100000))),IF(LEFT(N114,1)="L",IF(O114&lt;=200,1,IF(O114&gt;200,1.005+(4.5526*O114/100000))),IF(LEFT(N114,1)="H",1))),IF($H$3="SI",IF(LEFT(N114,1)="S",IF(O114&lt;=1219.51,1,IF(O114&gt;1219.51,0.79+(6*(O114*3.28)/100000))),IF(LEFT(N114,1)="L",IF(O114&lt;=60.98,1,IF(O114&gt;60.98,1.005+(4.5526*(O114*3.28)/100000))),IF(LEFT(N114,1)="H",1))))))</f>
        <v/>
      </c>
      <c r="Q114" s="32"/>
      <c r="R114" s="33" t="str">
        <f aca="false">IF(OR(A114="",N114=""),"",IF(AF114&lt;0,0,IF(AD114=0,"Review",IF($H$3="US",ROUND(((H114-I114-(AG114*G114))/(G114*M114)-(L114*Q114))*P114,1),ROUND(((H114-I114-(AG114*G114))/(G114*M114)-(L114/8.696*Q114))*P114*37,1)))))</f>
        <v/>
      </c>
      <c r="S114" s="34" t="str">
        <f aca="false">IF(OR(R114="Review",R114=""),"",IF(R114=0,"",(SQRT(SUMSQ((5),(100*1.4/(H114-I114)),(100*IF($H$3="US",0.1,0.1*37)/R114)))/100)*R114))</f>
        <v/>
      </c>
      <c r="T114" s="62" t="str">
        <f aca="false">IF(OR(R114="Review",R114=""),"",IF(R114=0,"",S114/R114))</f>
        <v/>
      </c>
      <c r="U114" s="63"/>
      <c r="V114" s="63"/>
      <c r="W114" s="63"/>
      <c r="X114" s="63"/>
      <c r="Y114" s="63"/>
      <c r="Z114" s="63"/>
      <c r="AA114" s="63"/>
      <c r="AB114" s="63"/>
      <c r="AC114" s="2"/>
      <c r="AD114" s="64" t="n">
        <f aca="false">AND(NOT(ISBLANK(C114)),NOT(ISBLANK(E114)),NOT(ISBLANK(H114)),NOT(ISBLANK(I114)),NOT(ISBLANK(O114)),NOT(ISBLANK(Q114)),Q114&gt;=0,O114&gt;=0,H114&gt;=0,I114&gt;=0,G114&gt;0)</f>
        <v>0</v>
      </c>
      <c r="AE114" s="63" t="s">
        <v>39</v>
      </c>
      <c r="AF114" s="65" t="str">
        <f aca="false">IF(AD114=0,"Review",IF($H$3="US",((H114-I114-(AG114*G114))/(G114*M114)-(L114*Q114))*P114,((H114-I114-(AG114*G114))/(G114*M114)-(L114/8.696*Q114))*P114*37))</f>
        <v>Review</v>
      </c>
      <c r="AG114" s="66" t="n">
        <f aca="false">IF(OR(N114="SLT",N114="LLT",N114="LLT-OO",N114="HLT"),0.022223,0.066667)</f>
        <v>0.066667</v>
      </c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</row>
    <row r="115" customFormat="false" ht="18.1" hidden="false" customHeight="true" outlineLevel="0" collapsed="false">
      <c r="A115" s="23"/>
      <c r="B115" s="23"/>
      <c r="C115" s="24"/>
      <c r="D115" s="25"/>
      <c r="E115" s="24"/>
      <c r="F115" s="25"/>
      <c r="G115" s="26" t="str">
        <f aca="false">IF(OR(C115="",D115="",E115="",F115=""),"",(E115+F115)-(C115+D115))</f>
        <v/>
      </c>
      <c r="H115" s="27"/>
      <c r="I115" s="28"/>
      <c r="J115" s="29" t="n">
        <f aca="false">IF(N115="SST",0.314473,IF(N115="SLT",0.031243,IF(N115="LST",0.124228,IF(N115="LLT",0.010189,IF(N115="LST-OO",0.074671,IF(N115="LLT-OO",0.011965,IF(N115="LMT-OO",0.013497,IF(N115="HST",7.2954,IF(N115="HLT",0.60795)))))))))</f>
        <v>0</v>
      </c>
      <c r="K115" s="29" t="n">
        <f aca="false">IF(N115="SST",0.260619,IF(N115="SLT",0.02188,IF(N115="LST",0.040676,IF(N115="LLT",0.003372,IF(N115="LST-OO",0.037557,IF(N115="LLT-OO",0.002079,IF(N115="LMT-OO",0.012499,IF(N115="HST",0.004293,IF(N115="HLT",0.0003578)))))))))</f>
        <v>0</v>
      </c>
      <c r="L115" s="30" t="n">
        <f aca="false">IF(N115="SST",0.087,IF(N115="SLT",0.087,IF(N115="LST",0.12,IF(N115="LLT",0.12,IF(N115="LST-OO",0.12,IF(N115="LLT-OO",0.12,IF(N115="LMT-OO",0.12,IF(N115="HST",0.07,IF(N115="HLT",0.07)))))))))</f>
        <v>0</v>
      </c>
      <c r="M115" s="31" t="str">
        <f aca="false">IF(OR(H115="",I115=""),"",IF(N115="HST",J115+K115*((I115+H115)/2),IF(N115="HLT",J115+K115*((I115+H115)/2),J115+K115*LN((I115+H115)/2))))</f>
        <v/>
      </c>
      <c r="N115" s="28"/>
      <c r="O115" s="28"/>
      <c r="P115" s="26" t="str">
        <f aca="false">IF(O115="","",IF($H$3="US",IF(LEFT(N115,1)="S",IF(O115&lt;=4000,1,IF(O115&gt;4000,0.79+(6*O115/100000))),IF(LEFT(N115,1)="L",IF(O115&lt;=200,1,IF(O115&gt;200,1.005+(4.5526*O115/100000))),IF(LEFT(N115,1)="H",1))),IF($H$3="SI",IF(LEFT(N115,1)="S",IF(O115&lt;=1219.51,1,IF(O115&gt;1219.51,0.79+(6*(O115*3.28)/100000))),IF(LEFT(N115,1)="L",IF(O115&lt;=60.98,1,IF(O115&gt;60.98,1.005+(4.5526*(O115*3.28)/100000))),IF(LEFT(N115,1)="H",1))))))</f>
        <v/>
      </c>
      <c r="Q115" s="32"/>
      <c r="R115" s="33" t="str">
        <f aca="false">IF(OR(A115="",N115=""),"",IF(AF115&lt;0,0,IF(AD115=0,"Review",IF($H$3="US",ROUND(((H115-I115-(AG115*G115))/(G115*M115)-(L115*Q115))*P115,1),ROUND(((H115-I115-(AG115*G115))/(G115*M115)-(L115/8.696*Q115))*P115*37,1)))))</f>
        <v/>
      </c>
      <c r="S115" s="34" t="str">
        <f aca="false">IF(OR(R115="Review",R115=""),"",IF(R115=0,"",(SQRT(SUMSQ((5),(100*1.4/(H115-I115)),(100*IF($H$3="US",0.1,0.1*37)/R115)))/100)*R115))</f>
        <v/>
      </c>
      <c r="T115" s="62" t="str">
        <f aca="false">IF(OR(R115="Review",R115=""),"",IF(R115=0,"",S115/R115))</f>
        <v/>
      </c>
      <c r="U115" s="63"/>
      <c r="V115" s="63"/>
      <c r="W115" s="63"/>
      <c r="X115" s="63"/>
      <c r="Y115" s="63"/>
      <c r="Z115" s="63"/>
      <c r="AA115" s="63"/>
      <c r="AB115" s="63"/>
      <c r="AC115" s="2"/>
      <c r="AD115" s="64" t="n">
        <f aca="false">AND(NOT(ISBLANK(C115)),NOT(ISBLANK(E115)),NOT(ISBLANK(H115)),NOT(ISBLANK(I115)),NOT(ISBLANK(O115)),NOT(ISBLANK(Q115)),Q115&gt;=0,O115&gt;=0,H115&gt;=0,I115&gt;=0,G115&gt;0)</f>
        <v>0</v>
      </c>
      <c r="AE115" s="63" t="s">
        <v>39</v>
      </c>
      <c r="AF115" s="65" t="str">
        <f aca="false">IF(AD115=0,"Review",IF($H$3="US",((H115-I115-(AG115*G115))/(G115*M115)-(L115*Q115))*P115,((H115-I115-(AG115*G115))/(G115*M115)-(L115/8.696*Q115))*P115*37))</f>
        <v>Review</v>
      </c>
      <c r="AG115" s="66" t="n">
        <f aca="false">IF(OR(N115="SLT",N115="LLT",N115="LLT-OO",N115="HLT"),0.022223,0.066667)</f>
        <v>0.066667</v>
      </c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</row>
    <row r="116" customFormat="false" ht="18.1" hidden="false" customHeight="true" outlineLevel="0" collapsed="false">
      <c r="A116" s="23"/>
      <c r="B116" s="23"/>
      <c r="C116" s="24"/>
      <c r="D116" s="25"/>
      <c r="E116" s="24"/>
      <c r="F116" s="25"/>
      <c r="G116" s="26" t="str">
        <f aca="false">IF(OR(C116="",D116="",E116="",F116=""),"",(E116+F116)-(C116+D116))</f>
        <v/>
      </c>
      <c r="H116" s="27"/>
      <c r="I116" s="28"/>
      <c r="J116" s="29" t="n">
        <f aca="false">IF(N116="SST",0.314473,IF(N116="SLT",0.031243,IF(N116="LST",0.124228,IF(N116="LLT",0.010189,IF(N116="LST-OO",0.074671,IF(N116="LLT-OO",0.011965,IF(N116="LMT-OO",0.013497,IF(N116="HST",7.2954,IF(N116="HLT",0.60795)))))))))</f>
        <v>0</v>
      </c>
      <c r="K116" s="29" t="n">
        <f aca="false">IF(N116="SST",0.260619,IF(N116="SLT",0.02188,IF(N116="LST",0.040676,IF(N116="LLT",0.003372,IF(N116="LST-OO",0.037557,IF(N116="LLT-OO",0.002079,IF(N116="LMT-OO",0.012499,IF(N116="HST",0.004293,IF(N116="HLT",0.0003578)))))))))</f>
        <v>0</v>
      </c>
      <c r="L116" s="30" t="n">
        <f aca="false">IF(N116="SST",0.087,IF(N116="SLT",0.087,IF(N116="LST",0.12,IF(N116="LLT",0.12,IF(N116="LST-OO",0.12,IF(N116="LLT-OO",0.12,IF(N116="LMT-OO",0.12,IF(N116="HST",0.07,IF(N116="HLT",0.07)))))))))</f>
        <v>0</v>
      </c>
      <c r="M116" s="31" t="str">
        <f aca="false">IF(OR(H116="",I116=""),"",IF(N116="HST",J116+K116*((I116+H116)/2),IF(N116="HLT",J116+K116*((I116+H116)/2),J116+K116*LN((I116+H116)/2))))</f>
        <v/>
      </c>
      <c r="N116" s="28"/>
      <c r="O116" s="28"/>
      <c r="P116" s="26" t="str">
        <f aca="false">IF(O116="","",IF($H$3="US",IF(LEFT(N116,1)="S",IF(O116&lt;=4000,1,IF(O116&gt;4000,0.79+(6*O116/100000))),IF(LEFT(N116,1)="L",IF(O116&lt;=200,1,IF(O116&gt;200,1.005+(4.5526*O116/100000))),IF(LEFT(N116,1)="H",1))),IF($H$3="SI",IF(LEFT(N116,1)="S",IF(O116&lt;=1219.51,1,IF(O116&gt;1219.51,0.79+(6*(O116*3.28)/100000))),IF(LEFT(N116,1)="L",IF(O116&lt;=60.98,1,IF(O116&gt;60.98,1.005+(4.5526*(O116*3.28)/100000))),IF(LEFT(N116,1)="H",1))))))</f>
        <v/>
      </c>
      <c r="Q116" s="32"/>
      <c r="R116" s="33" t="str">
        <f aca="false">IF(OR(A116="",N116=""),"",IF(AF116&lt;0,0,IF(AD116=0,"Review",IF($H$3="US",ROUND(((H116-I116-(AG116*G116))/(G116*M116)-(L116*Q116))*P116,1),ROUND(((H116-I116-(AG116*G116))/(G116*M116)-(L116/8.696*Q116))*P116*37,1)))))</f>
        <v/>
      </c>
      <c r="S116" s="34" t="str">
        <f aca="false">IF(OR(R116="Review",R116=""),"",IF(R116=0,"",(SQRT(SUMSQ((5),(100*1.4/(H116-I116)),(100*IF($H$3="US",0.1,0.1*37)/R116)))/100)*R116))</f>
        <v/>
      </c>
      <c r="T116" s="62" t="str">
        <f aca="false">IF(OR(R116="Review",R116=""),"",IF(R116=0,"",S116/R116))</f>
        <v/>
      </c>
      <c r="U116" s="63"/>
      <c r="V116" s="63"/>
      <c r="W116" s="63"/>
      <c r="X116" s="63"/>
      <c r="Y116" s="63"/>
      <c r="Z116" s="63"/>
      <c r="AA116" s="63"/>
      <c r="AB116" s="63"/>
      <c r="AC116" s="2"/>
      <c r="AD116" s="64" t="n">
        <f aca="false">AND(NOT(ISBLANK(C116)),NOT(ISBLANK(E116)),NOT(ISBLANK(H116)),NOT(ISBLANK(I116)),NOT(ISBLANK(O116)),NOT(ISBLANK(Q116)),Q116&gt;=0,O116&gt;=0,H116&gt;=0,I116&gt;=0,G116&gt;0)</f>
        <v>0</v>
      </c>
      <c r="AE116" s="63" t="s">
        <v>39</v>
      </c>
      <c r="AF116" s="65" t="str">
        <f aca="false">IF(AD116=0,"Review",IF($H$3="US",((H116-I116-(AG116*G116))/(G116*M116)-(L116*Q116))*P116,((H116-I116-(AG116*G116))/(G116*M116)-(L116/8.696*Q116))*P116*37))</f>
        <v>Review</v>
      </c>
      <c r="AG116" s="66" t="n">
        <f aca="false">IF(OR(N116="SLT",N116="LLT",N116="LLT-OO",N116="HLT"),0.022223,0.066667)</f>
        <v>0.066667</v>
      </c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</row>
    <row r="117" customFormat="false" ht="18.1" hidden="false" customHeight="true" outlineLevel="0" collapsed="false">
      <c r="A117" s="23"/>
      <c r="B117" s="23"/>
      <c r="C117" s="24"/>
      <c r="D117" s="25"/>
      <c r="E117" s="24"/>
      <c r="F117" s="25"/>
      <c r="G117" s="26" t="str">
        <f aca="false">IF(OR(C117="",D117="",E117="",F117=""),"",(E117+F117)-(C117+D117))</f>
        <v/>
      </c>
      <c r="H117" s="27"/>
      <c r="I117" s="28"/>
      <c r="J117" s="29" t="n">
        <f aca="false">IF(N117="SST",0.314473,IF(N117="SLT",0.031243,IF(N117="LST",0.124228,IF(N117="LLT",0.010189,IF(N117="LST-OO",0.074671,IF(N117="LLT-OO",0.011965,IF(N117="LMT-OO",0.013497,IF(N117="HST",7.2954,IF(N117="HLT",0.60795)))))))))</f>
        <v>0</v>
      </c>
      <c r="K117" s="29" t="n">
        <f aca="false">IF(N117="SST",0.260619,IF(N117="SLT",0.02188,IF(N117="LST",0.040676,IF(N117="LLT",0.003372,IF(N117="LST-OO",0.037557,IF(N117="LLT-OO",0.002079,IF(N117="LMT-OO",0.012499,IF(N117="HST",0.004293,IF(N117="HLT",0.0003578)))))))))</f>
        <v>0</v>
      </c>
      <c r="L117" s="30" t="n">
        <f aca="false">IF(N117="SST",0.087,IF(N117="SLT",0.087,IF(N117="LST",0.12,IF(N117="LLT",0.12,IF(N117="LST-OO",0.12,IF(N117="LLT-OO",0.12,IF(N117="LMT-OO",0.12,IF(N117="HST",0.07,IF(N117="HLT",0.07)))))))))</f>
        <v>0</v>
      </c>
      <c r="M117" s="31" t="str">
        <f aca="false">IF(OR(H117="",I117=""),"",IF(N117="HST",J117+K117*((I117+H117)/2),IF(N117="HLT",J117+K117*((I117+H117)/2),J117+K117*LN((I117+H117)/2))))</f>
        <v/>
      </c>
      <c r="N117" s="28"/>
      <c r="O117" s="28"/>
      <c r="P117" s="26" t="str">
        <f aca="false">IF(O117="","",IF($H$3="US",IF(LEFT(N117,1)="S",IF(O117&lt;=4000,1,IF(O117&gt;4000,0.79+(6*O117/100000))),IF(LEFT(N117,1)="L",IF(O117&lt;=200,1,IF(O117&gt;200,1.005+(4.5526*O117/100000))),IF(LEFT(N117,1)="H",1))),IF($H$3="SI",IF(LEFT(N117,1)="S",IF(O117&lt;=1219.51,1,IF(O117&gt;1219.51,0.79+(6*(O117*3.28)/100000))),IF(LEFT(N117,1)="L",IF(O117&lt;=60.98,1,IF(O117&gt;60.98,1.005+(4.5526*(O117*3.28)/100000))),IF(LEFT(N117,1)="H",1))))))</f>
        <v/>
      </c>
      <c r="Q117" s="32"/>
      <c r="R117" s="33" t="str">
        <f aca="false">IF(OR(A117="",N117=""),"",IF(AF117&lt;0,0,IF(AD117=0,"Review",IF($H$3="US",ROUND(((H117-I117-(AG117*G117))/(G117*M117)-(L117*Q117))*P117,1),ROUND(((H117-I117-(AG117*G117))/(G117*M117)-(L117/8.696*Q117))*P117*37,1)))))</f>
        <v/>
      </c>
      <c r="S117" s="34" t="str">
        <f aca="false">IF(OR(R117="Review",R117=""),"",IF(R117=0,"",(SQRT(SUMSQ((5),(100*1.4/(H117-I117)),(100*IF($H$3="US",0.1,0.1*37)/R117)))/100)*R117))</f>
        <v/>
      </c>
      <c r="T117" s="62" t="str">
        <f aca="false">IF(OR(R117="Review",R117=""),"",IF(R117=0,"",S117/R117))</f>
        <v/>
      </c>
      <c r="U117" s="63"/>
      <c r="V117" s="63"/>
      <c r="W117" s="63"/>
      <c r="X117" s="63"/>
      <c r="Y117" s="63"/>
      <c r="Z117" s="63"/>
      <c r="AA117" s="63"/>
      <c r="AB117" s="63"/>
      <c r="AC117" s="2"/>
      <c r="AD117" s="64" t="n">
        <f aca="false">AND(NOT(ISBLANK(C117)),NOT(ISBLANK(E117)),NOT(ISBLANK(H117)),NOT(ISBLANK(I117)),NOT(ISBLANK(O117)),NOT(ISBLANK(Q117)),Q117&gt;=0,O117&gt;=0,H117&gt;=0,I117&gt;=0,G117&gt;0)</f>
        <v>0</v>
      </c>
      <c r="AE117" s="63" t="s">
        <v>39</v>
      </c>
      <c r="AF117" s="65" t="str">
        <f aca="false">IF(AD117=0,"Review",IF($H$3="US",((H117-I117-(AG117*G117))/(G117*M117)-(L117*Q117))*P117,((H117-I117-(AG117*G117))/(G117*M117)-(L117/8.696*Q117))*P117*37))</f>
        <v>Review</v>
      </c>
      <c r="AG117" s="66" t="n">
        <f aca="false">IF(OR(N117="SLT",N117="LLT",N117="LLT-OO",N117="HLT"),0.022223,0.066667)</f>
        <v>0.066667</v>
      </c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</row>
    <row r="118" customFormat="false" ht="18.1" hidden="false" customHeight="true" outlineLevel="0" collapsed="false">
      <c r="A118" s="23"/>
      <c r="B118" s="23"/>
      <c r="C118" s="24"/>
      <c r="D118" s="25"/>
      <c r="E118" s="24"/>
      <c r="F118" s="25"/>
      <c r="G118" s="26" t="str">
        <f aca="false">IF(OR(C118="",D118="",E118="",F118=""),"",(E118+F118)-(C118+D118))</f>
        <v/>
      </c>
      <c r="H118" s="27"/>
      <c r="I118" s="28"/>
      <c r="J118" s="29" t="n">
        <f aca="false">IF(N118="SST",0.314473,IF(N118="SLT",0.031243,IF(N118="LST",0.124228,IF(N118="LLT",0.010189,IF(N118="LST-OO",0.074671,IF(N118="LLT-OO",0.011965,IF(N118="LMT-OO",0.013497,IF(N118="HST",7.2954,IF(N118="HLT",0.60795)))))))))</f>
        <v>0</v>
      </c>
      <c r="K118" s="29" t="n">
        <f aca="false">IF(N118="SST",0.260619,IF(N118="SLT",0.02188,IF(N118="LST",0.040676,IF(N118="LLT",0.003372,IF(N118="LST-OO",0.037557,IF(N118="LLT-OO",0.002079,IF(N118="LMT-OO",0.012499,IF(N118="HST",0.004293,IF(N118="HLT",0.0003578)))))))))</f>
        <v>0</v>
      </c>
      <c r="L118" s="30" t="n">
        <f aca="false">IF(N118="SST",0.087,IF(N118="SLT",0.087,IF(N118="LST",0.12,IF(N118="LLT",0.12,IF(N118="LST-OO",0.12,IF(N118="LLT-OO",0.12,IF(N118="LMT-OO",0.12,IF(N118="HST",0.07,IF(N118="HLT",0.07)))))))))</f>
        <v>0</v>
      </c>
      <c r="M118" s="31" t="str">
        <f aca="false">IF(OR(H118="",I118=""),"",IF(N118="HST",J118+K118*((I118+H118)/2),IF(N118="HLT",J118+K118*((I118+H118)/2),J118+K118*LN((I118+H118)/2))))</f>
        <v/>
      </c>
      <c r="N118" s="28"/>
      <c r="O118" s="28"/>
      <c r="P118" s="26" t="str">
        <f aca="false">IF(O118="","",IF($H$3="US",IF(LEFT(N118,1)="S",IF(O118&lt;=4000,1,IF(O118&gt;4000,0.79+(6*O118/100000))),IF(LEFT(N118,1)="L",IF(O118&lt;=200,1,IF(O118&gt;200,1.005+(4.5526*O118/100000))),IF(LEFT(N118,1)="H",1))),IF($H$3="SI",IF(LEFT(N118,1)="S",IF(O118&lt;=1219.51,1,IF(O118&gt;1219.51,0.79+(6*(O118*3.28)/100000))),IF(LEFT(N118,1)="L",IF(O118&lt;=60.98,1,IF(O118&gt;60.98,1.005+(4.5526*(O118*3.28)/100000))),IF(LEFT(N118,1)="H",1))))))</f>
        <v/>
      </c>
      <c r="Q118" s="32"/>
      <c r="R118" s="33" t="str">
        <f aca="false">IF(OR(A118="",N118=""),"",IF(AF118&lt;0,0,IF(AD118=0,"Review",IF($H$3="US",ROUND(((H118-I118-(AG118*G118))/(G118*M118)-(L118*Q118))*P118,1),ROUND(((H118-I118-(AG118*G118))/(G118*M118)-(L118/8.696*Q118))*P118*37,1)))))</f>
        <v/>
      </c>
      <c r="S118" s="34" t="str">
        <f aca="false">IF(OR(R118="Review",R118=""),"",IF(R118=0,"",(SQRT(SUMSQ((5),(100*1.4/(H118-I118)),(100*IF($H$3="US",0.1,0.1*37)/R118)))/100)*R118))</f>
        <v/>
      </c>
      <c r="T118" s="62" t="str">
        <f aca="false">IF(OR(R118="Review",R118=""),"",IF(R118=0,"",S118/R118))</f>
        <v/>
      </c>
      <c r="U118" s="63"/>
      <c r="V118" s="63"/>
      <c r="W118" s="63"/>
      <c r="X118" s="63"/>
      <c r="Y118" s="63"/>
      <c r="Z118" s="63"/>
      <c r="AA118" s="63"/>
      <c r="AB118" s="63"/>
      <c r="AC118" s="2"/>
      <c r="AD118" s="64" t="n">
        <f aca="false">AND(NOT(ISBLANK(C118)),NOT(ISBLANK(E118)),NOT(ISBLANK(H118)),NOT(ISBLANK(I118)),NOT(ISBLANK(O118)),NOT(ISBLANK(Q118)),Q118&gt;=0,O118&gt;=0,H118&gt;=0,I118&gt;=0,G118&gt;0)</f>
        <v>0</v>
      </c>
      <c r="AE118" s="63" t="s">
        <v>39</v>
      </c>
      <c r="AF118" s="65" t="str">
        <f aca="false">IF(AD118=0,"Review",IF($H$3="US",((H118-I118-(AG118*G118))/(G118*M118)-(L118*Q118))*P118,((H118-I118-(AG118*G118))/(G118*M118)-(L118/8.696*Q118))*P118*37))</f>
        <v>Review</v>
      </c>
      <c r="AG118" s="66" t="n">
        <f aca="false">IF(OR(N118="SLT",N118="LLT",N118="LLT-OO",N118="HLT"),0.022223,0.066667)</f>
        <v>0.066667</v>
      </c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</row>
    <row r="119" customFormat="false" ht="18.1" hidden="false" customHeight="true" outlineLevel="0" collapsed="false">
      <c r="A119" s="23"/>
      <c r="B119" s="23"/>
      <c r="C119" s="24"/>
      <c r="D119" s="25"/>
      <c r="E119" s="24"/>
      <c r="F119" s="25"/>
      <c r="G119" s="26" t="str">
        <f aca="false">IF(OR(C119="",D119="",E119="",F119=""),"",(E119+F119)-(C119+D119))</f>
        <v/>
      </c>
      <c r="H119" s="27"/>
      <c r="I119" s="28"/>
      <c r="J119" s="29" t="n">
        <f aca="false">IF(N119="SST",0.314473,IF(N119="SLT",0.031243,IF(N119="LST",0.124228,IF(N119="LLT",0.010189,IF(N119="LST-OO",0.074671,IF(N119="LLT-OO",0.011965,IF(N119="LMT-OO",0.013497,IF(N119="HST",7.2954,IF(N119="HLT",0.60795)))))))))</f>
        <v>0</v>
      </c>
      <c r="K119" s="29" t="n">
        <f aca="false">IF(N119="SST",0.260619,IF(N119="SLT",0.02188,IF(N119="LST",0.040676,IF(N119="LLT",0.003372,IF(N119="LST-OO",0.037557,IF(N119="LLT-OO",0.002079,IF(N119="LMT-OO",0.012499,IF(N119="HST",0.004293,IF(N119="HLT",0.0003578)))))))))</f>
        <v>0</v>
      </c>
      <c r="L119" s="30" t="n">
        <f aca="false">IF(N119="SST",0.087,IF(N119="SLT",0.087,IF(N119="LST",0.12,IF(N119="LLT",0.12,IF(N119="LST-OO",0.12,IF(N119="LLT-OO",0.12,IF(N119="LMT-OO",0.12,IF(N119="HST",0.07,IF(N119="HLT",0.07)))))))))</f>
        <v>0</v>
      </c>
      <c r="M119" s="31" t="str">
        <f aca="false">IF(OR(H119="",I119=""),"",IF(N119="HST",J119+K119*((I119+H119)/2),IF(N119="HLT",J119+K119*((I119+H119)/2),J119+K119*LN((I119+H119)/2))))</f>
        <v/>
      </c>
      <c r="N119" s="28"/>
      <c r="O119" s="28"/>
      <c r="P119" s="26" t="str">
        <f aca="false">IF(O119="","",IF($H$3="US",IF(LEFT(N119,1)="S",IF(O119&lt;=4000,1,IF(O119&gt;4000,0.79+(6*O119/100000))),IF(LEFT(N119,1)="L",IF(O119&lt;=200,1,IF(O119&gt;200,1.005+(4.5526*O119/100000))),IF(LEFT(N119,1)="H",1))),IF($H$3="SI",IF(LEFT(N119,1)="S",IF(O119&lt;=1219.51,1,IF(O119&gt;1219.51,0.79+(6*(O119*3.28)/100000))),IF(LEFT(N119,1)="L",IF(O119&lt;=60.98,1,IF(O119&gt;60.98,1.005+(4.5526*(O119*3.28)/100000))),IF(LEFT(N119,1)="H",1))))))</f>
        <v/>
      </c>
      <c r="Q119" s="32"/>
      <c r="R119" s="33" t="str">
        <f aca="false">IF(OR(A119="",N119=""),"",IF(AF119&lt;0,0,IF(AD119=0,"Review",IF($H$3="US",ROUND(((H119-I119-(AG119*G119))/(G119*M119)-(L119*Q119))*P119,1),ROUND(((H119-I119-(AG119*G119))/(G119*M119)-(L119/8.696*Q119))*P119*37,1)))))</f>
        <v/>
      </c>
      <c r="S119" s="34" t="str">
        <f aca="false">IF(OR(R119="Review",R119=""),"",IF(R119=0,"",(SQRT(SUMSQ((5),(100*1.4/(H119-I119)),(100*IF($H$3="US",0.1,0.1*37)/R119)))/100)*R119))</f>
        <v/>
      </c>
      <c r="T119" s="62" t="str">
        <f aca="false">IF(OR(R119="Review",R119=""),"",IF(R119=0,"",S119/R119))</f>
        <v/>
      </c>
      <c r="U119" s="63"/>
      <c r="V119" s="63"/>
      <c r="W119" s="63"/>
      <c r="X119" s="63"/>
      <c r="Y119" s="63"/>
      <c r="Z119" s="63"/>
      <c r="AA119" s="63"/>
      <c r="AB119" s="63"/>
      <c r="AC119" s="2"/>
      <c r="AD119" s="64" t="n">
        <f aca="false">AND(NOT(ISBLANK(C119)),NOT(ISBLANK(E119)),NOT(ISBLANK(H119)),NOT(ISBLANK(I119)),NOT(ISBLANK(O119)),NOT(ISBLANK(Q119)),Q119&gt;=0,O119&gt;=0,H119&gt;=0,I119&gt;=0,G119&gt;0)</f>
        <v>0</v>
      </c>
      <c r="AE119" s="63" t="s">
        <v>39</v>
      </c>
      <c r="AF119" s="65" t="str">
        <f aca="false">IF(AD119=0,"Review",IF($H$3="US",((H119-I119-(AG119*G119))/(G119*M119)-(L119*Q119))*P119,((H119-I119-(AG119*G119))/(G119*M119)-(L119/8.696*Q119))*P119*37))</f>
        <v>Review</v>
      </c>
      <c r="AG119" s="66" t="n">
        <f aca="false">IF(OR(N119="SLT",N119="LLT",N119="LLT-OO",N119="HLT"),0.022223,0.066667)</f>
        <v>0.066667</v>
      </c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</row>
    <row r="120" customFormat="false" ht="18.1" hidden="false" customHeight="true" outlineLevel="0" collapsed="false">
      <c r="A120" s="23"/>
      <c r="B120" s="23"/>
      <c r="C120" s="24"/>
      <c r="D120" s="25"/>
      <c r="E120" s="24"/>
      <c r="F120" s="25"/>
      <c r="G120" s="26" t="str">
        <f aca="false">IF(OR(C120="",D120="",E120="",F120=""),"",(E120+F120)-(C120+D120))</f>
        <v/>
      </c>
      <c r="H120" s="27"/>
      <c r="I120" s="28"/>
      <c r="J120" s="29" t="n">
        <f aca="false">IF(N120="SST",0.314473,IF(N120="SLT",0.031243,IF(N120="LST",0.124228,IF(N120="LLT",0.010189,IF(N120="LST-OO",0.074671,IF(N120="LLT-OO",0.011965,IF(N120="LMT-OO",0.013497,IF(N120="HST",7.2954,IF(N120="HLT",0.60795)))))))))</f>
        <v>0</v>
      </c>
      <c r="K120" s="29" t="n">
        <f aca="false">IF(N120="SST",0.260619,IF(N120="SLT",0.02188,IF(N120="LST",0.040676,IF(N120="LLT",0.003372,IF(N120="LST-OO",0.037557,IF(N120="LLT-OO",0.002079,IF(N120="LMT-OO",0.012499,IF(N120="HST",0.004293,IF(N120="HLT",0.0003578)))))))))</f>
        <v>0</v>
      </c>
      <c r="L120" s="30" t="n">
        <f aca="false">IF(N120="SST",0.087,IF(N120="SLT",0.087,IF(N120="LST",0.12,IF(N120="LLT",0.12,IF(N120="LST-OO",0.12,IF(N120="LLT-OO",0.12,IF(N120="LMT-OO",0.12,IF(N120="HST",0.07,IF(N120="HLT",0.07)))))))))</f>
        <v>0</v>
      </c>
      <c r="M120" s="31" t="str">
        <f aca="false">IF(OR(H120="",I120=""),"",IF(N120="HST",J120+K120*((I120+H120)/2),IF(N120="HLT",J120+K120*((I120+H120)/2),J120+K120*LN((I120+H120)/2))))</f>
        <v/>
      </c>
      <c r="N120" s="28"/>
      <c r="O120" s="28"/>
      <c r="P120" s="26" t="str">
        <f aca="false">IF(O120="","",IF($H$3="US",IF(LEFT(N120,1)="S",IF(O120&lt;=4000,1,IF(O120&gt;4000,0.79+(6*O120/100000))),IF(LEFT(N120,1)="L",IF(O120&lt;=200,1,IF(O120&gt;200,1.005+(4.5526*O120/100000))),IF(LEFT(N120,1)="H",1))),IF($H$3="SI",IF(LEFT(N120,1)="S",IF(O120&lt;=1219.51,1,IF(O120&gt;1219.51,0.79+(6*(O120*3.28)/100000))),IF(LEFT(N120,1)="L",IF(O120&lt;=60.98,1,IF(O120&gt;60.98,1.005+(4.5526*(O120*3.28)/100000))),IF(LEFT(N120,1)="H",1))))))</f>
        <v/>
      </c>
      <c r="Q120" s="32"/>
      <c r="R120" s="33" t="str">
        <f aca="false">IF(OR(A120="",N120=""),"",IF(AF120&lt;0,0,IF(AD120=0,"Review",IF($H$3="US",ROUND(((H120-I120-(AG120*G120))/(G120*M120)-(L120*Q120))*P120,1),ROUND(((H120-I120-(AG120*G120))/(G120*M120)-(L120/8.696*Q120))*P120*37,1)))))</f>
        <v/>
      </c>
      <c r="S120" s="34" t="str">
        <f aca="false">IF(OR(R120="Review",R120=""),"",IF(R120=0,"",(SQRT(SUMSQ((5),(100*1.4/(H120-I120)),(100*IF($H$3="US",0.1,0.1*37)/R120)))/100)*R120))</f>
        <v/>
      </c>
      <c r="T120" s="62" t="str">
        <f aca="false">IF(OR(R120="Review",R120=""),"",IF(R120=0,"",S120/R120))</f>
        <v/>
      </c>
      <c r="U120" s="63"/>
      <c r="V120" s="63"/>
      <c r="W120" s="63"/>
      <c r="X120" s="63"/>
      <c r="Y120" s="63"/>
      <c r="Z120" s="63"/>
      <c r="AA120" s="63"/>
      <c r="AB120" s="63"/>
      <c r="AC120" s="2"/>
      <c r="AD120" s="64" t="n">
        <f aca="false">AND(NOT(ISBLANK(C120)),NOT(ISBLANK(E120)),NOT(ISBLANK(H120)),NOT(ISBLANK(I120)),NOT(ISBLANK(O120)),NOT(ISBLANK(Q120)),Q120&gt;=0,O120&gt;=0,H120&gt;=0,I120&gt;=0,G120&gt;0)</f>
        <v>0</v>
      </c>
      <c r="AE120" s="63" t="s">
        <v>39</v>
      </c>
      <c r="AF120" s="65" t="str">
        <f aca="false">IF(AD120=0,"Review",IF($H$3="US",((H120-I120-(AG120*G120))/(G120*M120)-(L120*Q120))*P120,((H120-I120-(AG120*G120))/(G120*M120)-(L120/8.696*Q120))*P120*37))</f>
        <v>Review</v>
      </c>
      <c r="AG120" s="66" t="n">
        <f aca="false">IF(OR(N120="SLT",N120="LLT",N120="LLT-OO",N120="HLT"),0.022223,0.066667)</f>
        <v>0.066667</v>
      </c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</row>
    <row r="121" customFormat="false" ht="18.1" hidden="false" customHeight="true" outlineLevel="0" collapsed="false">
      <c r="A121" s="23"/>
      <c r="B121" s="23"/>
      <c r="C121" s="24"/>
      <c r="D121" s="25"/>
      <c r="E121" s="24"/>
      <c r="F121" s="25"/>
      <c r="G121" s="26" t="str">
        <f aca="false">IF(OR(C121="",D121="",E121="",F121=""),"",(E121+F121)-(C121+D121))</f>
        <v/>
      </c>
      <c r="H121" s="27"/>
      <c r="I121" s="28"/>
      <c r="J121" s="29" t="n">
        <f aca="false">IF(N121="SST",0.314473,IF(N121="SLT",0.031243,IF(N121="LST",0.124228,IF(N121="LLT",0.010189,IF(N121="LST-OO",0.074671,IF(N121="LLT-OO",0.011965,IF(N121="LMT-OO",0.013497,IF(N121="HST",7.2954,IF(N121="HLT",0.60795)))))))))</f>
        <v>0</v>
      </c>
      <c r="K121" s="29" t="n">
        <f aca="false">IF(N121="SST",0.260619,IF(N121="SLT",0.02188,IF(N121="LST",0.040676,IF(N121="LLT",0.003372,IF(N121="LST-OO",0.037557,IF(N121="LLT-OO",0.002079,IF(N121="LMT-OO",0.012499,IF(N121="HST",0.004293,IF(N121="HLT",0.0003578)))))))))</f>
        <v>0</v>
      </c>
      <c r="L121" s="30" t="n">
        <f aca="false">IF(N121="SST",0.087,IF(N121="SLT",0.087,IF(N121="LST",0.12,IF(N121="LLT",0.12,IF(N121="LST-OO",0.12,IF(N121="LLT-OO",0.12,IF(N121="LMT-OO",0.12,IF(N121="HST",0.07,IF(N121="HLT",0.07)))))))))</f>
        <v>0</v>
      </c>
      <c r="M121" s="31" t="str">
        <f aca="false">IF(OR(H121="",I121=""),"",IF(N121="HST",J121+K121*((I121+H121)/2),IF(N121="HLT",J121+K121*((I121+H121)/2),J121+K121*LN((I121+H121)/2))))</f>
        <v/>
      </c>
      <c r="N121" s="28"/>
      <c r="O121" s="28"/>
      <c r="P121" s="26" t="str">
        <f aca="false">IF(O121="","",IF($H$3="US",IF(LEFT(N121,1)="S",IF(O121&lt;=4000,1,IF(O121&gt;4000,0.79+(6*O121/100000))),IF(LEFT(N121,1)="L",IF(O121&lt;=200,1,IF(O121&gt;200,1.005+(4.5526*O121/100000))),IF(LEFT(N121,1)="H",1))),IF($H$3="SI",IF(LEFT(N121,1)="S",IF(O121&lt;=1219.51,1,IF(O121&gt;1219.51,0.79+(6*(O121*3.28)/100000))),IF(LEFT(N121,1)="L",IF(O121&lt;=60.98,1,IF(O121&gt;60.98,1.005+(4.5526*(O121*3.28)/100000))),IF(LEFT(N121,1)="H",1))))))</f>
        <v/>
      </c>
      <c r="Q121" s="32"/>
      <c r="R121" s="33" t="str">
        <f aca="false">IF(OR(A121="",N121=""),"",IF(AF121&lt;0,0,IF(AD121=0,"Review",IF($H$3="US",ROUND(((H121-I121-(AG121*G121))/(G121*M121)-(L121*Q121))*P121,1),ROUND(((H121-I121-(AG121*G121))/(G121*M121)-(L121/8.696*Q121))*P121*37,1)))))</f>
        <v/>
      </c>
      <c r="S121" s="34" t="str">
        <f aca="false">IF(OR(R121="Review",R121=""),"",IF(R121=0,"",(SQRT(SUMSQ((5),(100*1.4/(H121-I121)),(100*IF($H$3="US",0.1,0.1*37)/R121)))/100)*R121))</f>
        <v/>
      </c>
      <c r="T121" s="62" t="str">
        <f aca="false">IF(OR(R121="Review",R121=""),"",IF(R121=0,"",S121/R121))</f>
        <v/>
      </c>
      <c r="U121" s="63"/>
      <c r="V121" s="63"/>
      <c r="W121" s="63"/>
      <c r="X121" s="63"/>
      <c r="Y121" s="63"/>
      <c r="Z121" s="63"/>
      <c r="AA121" s="63"/>
      <c r="AB121" s="63"/>
      <c r="AC121" s="2"/>
      <c r="AD121" s="64" t="n">
        <f aca="false">AND(NOT(ISBLANK(C121)),NOT(ISBLANK(E121)),NOT(ISBLANK(H121)),NOT(ISBLANK(I121)),NOT(ISBLANK(O121)),NOT(ISBLANK(Q121)),Q121&gt;=0,O121&gt;=0,H121&gt;=0,I121&gt;=0,G121&gt;0)</f>
        <v>0</v>
      </c>
      <c r="AE121" s="63" t="s">
        <v>39</v>
      </c>
      <c r="AF121" s="65" t="str">
        <f aca="false">IF(AD121=0,"Review",IF($H$3="US",((H121-I121-(AG121*G121))/(G121*M121)-(L121*Q121))*P121,((H121-I121-(AG121*G121))/(G121*M121)-(L121/8.696*Q121))*P121*37))</f>
        <v>Review</v>
      </c>
      <c r="AG121" s="66" t="n">
        <f aca="false">IF(OR(N121="SLT",N121="LLT",N121="LLT-OO",N121="HLT"),0.022223,0.066667)</f>
        <v>0.066667</v>
      </c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</row>
    <row r="122" customFormat="false" ht="18.1" hidden="false" customHeight="true" outlineLevel="0" collapsed="false">
      <c r="A122" s="23"/>
      <c r="B122" s="23"/>
      <c r="C122" s="24"/>
      <c r="D122" s="25"/>
      <c r="E122" s="24"/>
      <c r="F122" s="25"/>
      <c r="G122" s="26" t="str">
        <f aca="false">IF(OR(C122="",D122="",E122="",F122=""),"",(E122+F122)-(C122+D122))</f>
        <v/>
      </c>
      <c r="H122" s="27"/>
      <c r="I122" s="28"/>
      <c r="J122" s="29" t="n">
        <f aca="false">IF(N122="SST",0.314473,IF(N122="SLT",0.031243,IF(N122="LST",0.124228,IF(N122="LLT",0.010189,IF(N122="LST-OO",0.074671,IF(N122="LLT-OO",0.011965,IF(N122="LMT-OO",0.013497,IF(N122="HST",7.2954,IF(N122="HLT",0.60795)))))))))</f>
        <v>0</v>
      </c>
      <c r="K122" s="29" t="n">
        <f aca="false">IF(N122="SST",0.260619,IF(N122="SLT",0.02188,IF(N122="LST",0.040676,IF(N122="LLT",0.003372,IF(N122="LST-OO",0.037557,IF(N122="LLT-OO",0.002079,IF(N122="LMT-OO",0.012499,IF(N122="HST",0.004293,IF(N122="HLT",0.0003578)))))))))</f>
        <v>0</v>
      </c>
      <c r="L122" s="30" t="n">
        <f aca="false">IF(N122="SST",0.087,IF(N122="SLT",0.087,IF(N122="LST",0.12,IF(N122="LLT",0.12,IF(N122="LST-OO",0.12,IF(N122="LLT-OO",0.12,IF(N122="LMT-OO",0.12,IF(N122="HST",0.07,IF(N122="HLT",0.07)))))))))</f>
        <v>0</v>
      </c>
      <c r="M122" s="31" t="str">
        <f aca="false">IF(OR(H122="",I122=""),"",IF(N122="HST",J122+K122*((I122+H122)/2),IF(N122="HLT",J122+K122*((I122+H122)/2),J122+K122*LN((I122+H122)/2))))</f>
        <v/>
      </c>
      <c r="N122" s="28"/>
      <c r="O122" s="28"/>
      <c r="P122" s="26" t="str">
        <f aca="false">IF(O122="","",IF($H$3="US",IF(LEFT(N122,1)="S",IF(O122&lt;=4000,1,IF(O122&gt;4000,0.79+(6*O122/100000))),IF(LEFT(N122,1)="L",IF(O122&lt;=200,1,IF(O122&gt;200,1.005+(4.5526*O122/100000))),IF(LEFT(N122,1)="H",1))),IF($H$3="SI",IF(LEFT(N122,1)="S",IF(O122&lt;=1219.51,1,IF(O122&gt;1219.51,0.79+(6*(O122*3.28)/100000))),IF(LEFT(N122,1)="L",IF(O122&lt;=60.98,1,IF(O122&gt;60.98,1.005+(4.5526*(O122*3.28)/100000))),IF(LEFT(N122,1)="H",1))))))</f>
        <v/>
      </c>
      <c r="Q122" s="32"/>
      <c r="R122" s="33" t="str">
        <f aca="false">IF(OR(A122="",N122=""),"",IF(AF122&lt;0,0,IF(AD122=0,"Review",IF($H$3="US",ROUND(((H122-I122-(AG122*G122))/(G122*M122)-(L122*Q122))*P122,1),ROUND(((H122-I122-(AG122*G122))/(G122*M122)-(L122/8.696*Q122))*P122*37,1)))))</f>
        <v/>
      </c>
      <c r="S122" s="34" t="str">
        <f aca="false">IF(OR(R122="Review",R122=""),"",IF(R122=0,"",(SQRT(SUMSQ((5),(100*1.4/(H122-I122)),(100*IF($H$3="US",0.1,0.1*37)/R122)))/100)*R122))</f>
        <v/>
      </c>
      <c r="T122" s="62" t="str">
        <f aca="false">IF(OR(R122="Review",R122=""),"",IF(R122=0,"",S122/R122))</f>
        <v/>
      </c>
      <c r="U122" s="63"/>
      <c r="V122" s="63"/>
      <c r="W122" s="63"/>
      <c r="X122" s="63"/>
      <c r="Y122" s="63"/>
      <c r="Z122" s="63"/>
      <c r="AA122" s="63"/>
      <c r="AB122" s="63"/>
      <c r="AC122" s="2"/>
      <c r="AD122" s="64" t="n">
        <f aca="false">AND(NOT(ISBLANK(C122)),NOT(ISBLANK(E122)),NOT(ISBLANK(H122)),NOT(ISBLANK(I122)),NOT(ISBLANK(O122)),NOT(ISBLANK(Q122)),Q122&gt;=0,O122&gt;=0,H122&gt;=0,I122&gt;=0,G122&gt;0)</f>
        <v>0</v>
      </c>
      <c r="AE122" s="63" t="s">
        <v>39</v>
      </c>
      <c r="AF122" s="65" t="str">
        <f aca="false">IF(AD122=0,"Review",IF($H$3="US",((H122-I122-(AG122*G122))/(G122*M122)-(L122*Q122))*P122,((H122-I122-(AG122*G122))/(G122*M122)-(L122/8.696*Q122))*P122*37))</f>
        <v>Review</v>
      </c>
      <c r="AG122" s="66" t="n">
        <f aca="false">IF(OR(N122="SLT",N122="LLT",N122="LLT-OO",N122="HLT"),0.022223,0.066667)</f>
        <v>0.066667</v>
      </c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</row>
    <row r="123" customFormat="false" ht="18.1" hidden="false" customHeight="true" outlineLevel="0" collapsed="false">
      <c r="A123" s="23"/>
      <c r="B123" s="23"/>
      <c r="C123" s="24"/>
      <c r="D123" s="25"/>
      <c r="E123" s="24"/>
      <c r="F123" s="25"/>
      <c r="G123" s="26" t="str">
        <f aca="false">IF(OR(C123="",D123="",E123="",F123=""),"",(E123+F123)-(C123+D123))</f>
        <v/>
      </c>
      <c r="H123" s="27"/>
      <c r="I123" s="28"/>
      <c r="J123" s="29" t="n">
        <f aca="false">IF(N123="SST",0.314473,IF(N123="SLT",0.031243,IF(N123="LST",0.124228,IF(N123="LLT",0.010189,IF(N123="LST-OO",0.074671,IF(N123="LLT-OO",0.011965,IF(N123="LMT-OO",0.013497,IF(N123="HST",7.2954,IF(N123="HLT",0.60795)))))))))</f>
        <v>0</v>
      </c>
      <c r="K123" s="29" t="n">
        <f aca="false">IF(N123="SST",0.260619,IF(N123="SLT",0.02188,IF(N123="LST",0.040676,IF(N123="LLT",0.003372,IF(N123="LST-OO",0.037557,IF(N123="LLT-OO",0.002079,IF(N123="LMT-OO",0.012499,IF(N123="HST",0.004293,IF(N123="HLT",0.0003578)))))))))</f>
        <v>0</v>
      </c>
      <c r="L123" s="30" t="n">
        <f aca="false">IF(N123="SST",0.087,IF(N123="SLT",0.087,IF(N123="LST",0.12,IF(N123="LLT",0.12,IF(N123="LST-OO",0.12,IF(N123="LLT-OO",0.12,IF(N123="LMT-OO",0.12,IF(N123="HST",0.07,IF(N123="HLT",0.07)))))))))</f>
        <v>0</v>
      </c>
      <c r="M123" s="31" t="str">
        <f aca="false">IF(OR(H123="",I123=""),"",IF(N123="HST",J123+K123*((I123+H123)/2),IF(N123="HLT",J123+K123*((I123+H123)/2),J123+K123*LN((I123+H123)/2))))</f>
        <v/>
      </c>
      <c r="N123" s="28"/>
      <c r="O123" s="28"/>
      <c r="P123" s="26" t="str">
        <f aca="false">IF(O123="","",IF($H$3="US",IF(LEFT(N123,1)="S",IF(O123&lt;=4000,1,IF(O123&gt;4000,0.79+(6*O123/100000))),IF(LEFT(N123,1)="L",IF(O123&lt;=200,1,IF(O123&gt;200,1.005+(4.5526*O123/100000))),IF(LEFT(N123,1)="H",1))),IF($H$3="SI",IF(LEFT(N123,1)="S",IF(O123&lt;=1219.51,1,IF(O123&gt;1219.51,0.79+(6*(O123*3.28)/100000))),IF(LEFT(N123,1)="L",IF(O123&lt;=60.98,1,IF(O123&gt;60.98,1.005+(4.5526*(O123*3.28)/100000))),IF(LEFT(N123,1)="H",1))))))</f>
        <v/>
      </c>
      <c r="Q123" s="32"/>
      <c r="R123" s="33" t="str">
        <f aca="false">IF(OR(A123="",N123=""),"",IF(AF123&lt;0,0,IF(AD123=0,"Review",IF($H$3="US",ROUND(((H123-I123-(AG123*G123))/(G123*M123)-(L123*Q123))*P123,1),ROUND(((H123-I123-(AG123*G123))/(G123*M123)-(L123/8.696*Q123))*P123*37,1)))))</f>
        <v/>
      </c>
      <c r="S123" s="34" t="str">
        <f aca="false">IF(OR(R123="Review",R123=""),"",IF(R123=0,"",(SQRT(SUMSQ((5),(100*1.4/(H123-I123)),(100*IF($H$3="US",0.1,0.1*37)/R123)))/100)*R123))</f>
        <v/>
      </c>
      <c r="T123" s="62" t="str">
        <f aca="false">IF(OR(R123="Review",R123=""),"",IF(R123=0,"",S123/R123))</f>
        <v/>
      </c>
      <c r="U123" s="63"/>
      <c r="V123" s="63"/>
      <c r="W123" s="63"/>
      <c r="X123" s="63"/>
      <c r="Y123" s="63"/>
      <c r="Z123" s="63"/>
      <c r="AA123" s="63"/>
      <c r="AB123" s="63"/>
      <c r="AC123" s="2"/>
      <c r="AD123" s="64" t="n">
        <f aca="false">AND(NOT(ISBLANK(C123)),NOT(ISBLANK(E123)),NOT(ISBLANK(H123)),NOT(ISBLANK(I123)),NOT(ISBLANK(O123)),NOT(ISBLANK(Q123)),Q123&gt;=0,O123&gt;=0,H123&gt;=0,I123&gt;=0,G123&gt;0)</f>
        <v>0</v>
      </c>
      <c r="AE123" s="63" t="s">
        <v>39</v>
      </c>
      <c r="AF123" s="65" t="str">
        <f aca="false">IF(AD123=0,"Review",IF($H$3="US",((H123-I123-(AG123*G123))/(G123*M123)-(L123*Q123))*P123,((H123-I123-(AG123*G123))/(G123*M123)-(L123/8.696*Q123))*P123*37))</f>
        <v>Review</v>
      </c>
      <c r="AG123" s="66" t="n">
        <f aca="false">IF(OR(N123="SLT",N123="LLT",N123="LLT-OO",N123="HLT"),0.022223,0.066667)</f>
        <v>0.066667</v>
      </c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</row>
    <row r="124" customFormat="false" ht="18.1" hidden="false" customHeight="true" outlineLevel="0" collapsed="false">
      <c r="A124" s="23"/>
      <c r="B124" s="23"/>
      <c r="C124" s="24"/>
      <c r="D124" s="25"/>
      <c r="E124" s="24"/>
      <c r="F124" s="25"/>
      <c r="G124" s="26" t="str">
        <f aca="false">IF(OR(C124="",D124="",E124="",F124=""),"",(E124+F124)-(C124+D124))</f>
        <v/>
      </c>
      <c r="H124" s="27"/>
      <c r="I124" s="28"/>
      <c r="J124" s="29" t="n">
        <f aca="false">IF(N124="SST",0.314473,IF(N124="SLT",0.031243,IF(N124="LST",0.124228,IF(N124="LLT",0.010189,IF(N124="LST-OO",0.074671,IF(N124="LLT-OO",0.011965,IF(N124="LMT-OO",0.013497,IF(N124="HST",7.2954,IF(N124="HLT",0.60795)))))))))</f>
        <v>0</v>
      </c>
      <c r="K124" s="29" t="n">
        <f aca="false">IF(N124="SST",0.260619,IF(N124="SLT",0.02188,IF(N124="LST",0.040676,IF(N124="LLT",0.003372,IF(N124="LST-OO",0.037557,IF(N124="LLT-OO",0.002079,IF(N124="LMT-OO",0.012499,IF(N124="HST",0.004293,IF(N124="HLT",0.0003578)))))))))</f>
        <v>0</v>
      </c>
      <c r="L124" s="30" t="n">
        <f aca="false">IF(N124="SST",0.087,IF(N124="SLT",0.087,IF(N124="LST",0.12,IF(N124="LLT",0.12,IF(N124="LST-OO",0.12,IF(N124="LLT-OO",0.12,IF(N124="LMT-OO",0.12,IF(N124="HST",0.07,IF(N124="HLT",0.07)))))))))</f>
        <v>0</v>
      </c>
      <c r="M124" s="31" t="str">
        <f aca="false">IF(OR(H124="",I124=""),"",IF(N124="HST",J124+K124*((I124+H124)/2),IF(N124="HLT",J124+K124*((I124+H124)/2),J124+K124*LN((I124+H124)/2))))</f>
        <v/>
      </c>
      <c r="N124" s="28"/>
      <c r="O124" s="28"/>
      <c r="P124" s="26" t="str">
        <f aca="false">IF(O124="","",IF($H$3="US",IF(LEFT(N124,1)="S",IF(O124&lt;=4000,1,IF(O124&gt;4000,0.79+(6*O124/100000))),IF(LEFT(N124,1)="L",IF(O124&lt;=200,1,IF(O124&gt;200,1.005+(4.5526*O124/100000))),IF(LEFT(N124,1)="H",1))),IF($H$3="SI",IF(LEFT(N124,1)="S",IF(O124&lt;=1219.51,1,IF(O124&gt;1219.51,0.79+(6*(O124*3.28)/100000))),IF(LEFT(N124,1)="L",IF(O124&lt;=60.98,1,IF(O124&gt;60.98,1.005+(4.5526*(O124*3.28)/100000))),IF(LEFT(N124,1)="H",1))))))</f>
        <v/>
      </c>
      <c r="Q124" s="32"/>
      <c r="R124" s="33" t="str">
        <f aca="false">IF(OR(A124="",N124=""),"",IF(AF124&lt;0,0,IF(AD124=0,"Review",IF($H$3="US",ROUND(((H124-I124-(AG124*G124))/(G124*M124)-(L124*Q124))*P124,1),ROUND(((H124-I124-(AG124*G124))/(G124*M124)-(L124/8.696*Q124))*P124*37,1)))))</f>
        <v/>
      </c>
      <c r="S124" s="34" t="str">
        <f aca="false">IF(OR(R124="Review",R124=""),"",IF(R124=0,"",(SQRT(SUMSQ((5),(100*1.4/(H124-I124)),(100*IF($H$3="US",0.1,0.1*37)/R124)))/100)*R124))</f>
        <v/>
      </c>
      <c r="T124" s="62" t="str">
        <f aca="false">IF(OR(R124="Review",R124=""),"",IF(R124=0,"",S124/R124))</f>
        <v/>
      </c>
      <c r="U124" s="63"/>
      <c r="V124" s="63"/>
      <c r="W124" s="63"/>
      <c r="X124" s="63"/>
      <c r="Y124" s="63"/>
      <c r="Z124" s="63"/>
      <c r="AA124" s="63"/>
      <c r="AB124" s="63"/>
      <c r="AC124" s="2"/>
      <c r="AD124" s="64" t="n">
        <f aca="false">AND(NOT(ISBLANK(C124)),NOT(ISBLANK(E124)),NOT(ISBLANK(H124)),NOT(ISBLANK(I124)),NOT(ISBLANK(O124)),NOT(ISBLANK(Q124)),Q124&gt;=0,O124&gt;=0,H124&gt;=0,I124&gt;=0,G124&gt;0)</f>
        <v>0</v>
      </c>
      <c r="AE124" s="63" t="s">
        <v>39</v>
      </c>
      <c r="AF124" s="65" t="str">
        <f aca="false">IF(AD124=0,"Review",IF($H$3="US",((H124-I124-(AG124*G124))/(G124*M124)-(L124*Q124))*P124,((H124-I124-(AG124*G124))/(G124*M124)-(L124/8.696*Q124))*P124*37))</f>
        <v>Review</v>
      </c>
      <c r="AG124" s="66" t="n">
        <f aca="false">IF(OR(N124="SLT",N124="LLT",N124="LLT-OO",N124="HLT"),0.022223,0.066667)</f>
        <v>0.066667</v>
      </c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</row>
    <row r="125" customFormat="false" ht="18.1" hidden="false" customHeight="true" outlineLevel="0" collapsed="false">
      <c r="A125" s="23"/>
      <c r="B125" s="23"/>
      <c r="C125" s="24"/>
      <c r="D125" s="25"/>
      <c r="E125" s="24"/>
      <c r="F125" s="25"/>
      <c r="G125" s="26" t="str">
        <f aca="false">IF(OR(C125="",D125="",E125="",F125=""),"",(E125+F125)-(C125+D125))</f>
        <v/>
      </c>
      <c r="H125" s="27"/>
      <c r="I125" s="28"/>
      <c r="J125" s="29" t="n">
        <f aca="false">IF(N125="SST",0.314473,IF(N125="SLT",0.031243,IF(N125="LST",0.124228,IF(N125="LLT",0.010189,IF(N125="LST-OO",0.074671,IF(N125="LLT-OO",0.011965,IF(N125="LMT-OO",0.013497,IF(N125="HST",7.2954,IF(N125="HLT",0.60795)))))))))</f>
        <v>0</v>
      </c>
      <c r="K125" s="29" t="n">
        <f aca="false">IF(N125="SST",0.260619,IF(N125="SLT",0.02188,IF(N125="LST",0.040676,IF(N125="LLT",0.003372,IF(N125="LST-OO",0.037557,IF(N125="LLT-OO",0.002079,IF(N125="LMT-OO",0.012499,IF(N125="HST",0.004293,IF(N125="HLT",0.0003578)))))))))</f>
        <v>0</v>
      </c>
      <c r="L125" s="30" t="n">
        <f aca="false">IF(N125="SST",0.087,IF(N125="SLT",0.087,IF(N125="LST",0.12,IF(N125="LLT",0.12,IF(N125="LST-OO",0.12,IF(N125="LLT-OO",0.12,IF(N125="LMT-OO",0.12,IF(N125="HST",0.07,IF(N125="HLT",0.07)))))))))</f>
        <v>0</v>
      </c>
      <c r="M125" s="31" t="str">
        <f aca="false">IF(OR(H125="",I125=""),"",IF(N125="HST",J125+K125*((I125+H125)/2),IF(N125="HLT",J125+K125*((I125+H125)/2),J125+K125*LN((I125+H125)/2))))</f>
        <v/>
      </c>
      <c r="N125" s="28"/>
      <c r="O125" s="28"/>
      <c r="P125" s="26" t="str">
        <f aca="false">IF(O125="","",IF($H$3="US",IF(LEFT(N125,1)="S",IF(O125&lt;=4000,1,IF(O125&gt;4000,0.79+(6*O125/100000))),IF(LEFT(N125,1)="L",IF(O125&lt;=200,1,IF(O125&gt;200,1.005+(4.5526*O125/100000))),IF(LEFT(N125,1)="H",1))),IF($H$3="SI",IF(LEFT(N125,1)="S",IF(O125&lt;=1219.51,1,IF(O125&gt;1219.51,0.79+(6*(O125*3.28)/100000))),IF(LEFT(N125,1)="L",IF(O125&lt;=60.98,1,IF(O125&gt;60.98,1.005+(4.5526*(O125*3.28)/100000))),IF(LEFT(N125,1)="H",1))))))</f>
        <v/>
      </c>
      <c r="Q125" s="32"/>
      <c r="R125" s="33" t="str">
        <f aca="false">IF(OR(A125="",N125=""),"",IF(AF125&lt;0,0,IF(AD125=0,"Review",IF($H$3="US",ROUND(((H125-I125-(AG125*G125))/(G125*M125)-(L125*Q125))*P125,1),ROUND(((H125-I125-(AG125*G125))/(G125*M125)-(L125/8.696*Q125))*P125*37,1)))))</f>
        <v/>
      </c>
      <c r="S125" s="34" t="str">
        <f aca="false">IF(OR(R125="Review",R125=""),"",IF(R125=0,"",(SQRT(SUMSQ((5),(100*1.4/(H125-I125)),(100*IF($H$3="US",0.1,0.1*37)/R125)))/100)*R125))</f>
        <v/>
      </c>
      <c r="T125" s="62" t="str">
        <f aca="false">IF(OR(R125="Review",R125=""),"",IF(R125=0,"",S125/R125))</f>
        <v/>
      </c>
      <c r="U125" s="63"/>
      <c r="V125" s="63"/>
      <c r="W125" s="63"/>
      <c r="X125" s="63"/>
      <c r="Y125" s="63"/>
      <c r="Z125" s="63"/>
      <c r="AA125" s="63"/>
      <c r="AB125" s="63"/>
      <c r="AC125" s="2"/>
      <c r="AD125" s="64" t="n">
        <f aca="false">AND(NOT(ISBLANK(C125)),NOT(ISBLANK(E125)),NOT(ISBLANK(H125)),NOT(ISBLANK(I125)),NOT(ISBLANK(O125)),NOT(ISBLANK(Q125)),Q125&gt;=0,O125&gt;=0,H125&gt;=0,I125&gt;=0,G125&gt;0)</f>
        <v>0</v>
      </c>
      <c r="AE125" s="63" t="s">
        <v>39</v>
      </c>
      <c r="AF125" s="65" t="str">
        <f aca="false">IF(AD125=0,"Review",IF($H$3="US",((H125-I125-(AG125*G125))/(G125*M125)-(L125*Q125))*P125,((H125-I125-(AG125*G125))/(G125*M125)-(L125/8.696*Q125))*P125*37))</f>
        <v>Review</v>
      </c>
      <c r="AG125" s="66" t="n">
        <f aca="false">IF(OR(N125="SLT",N125="LLT",N125="LLT-OO",N125="HLT"),0.022223,0.066667)</f>
        <v>0.066667</v>
      </c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</row>
    <row r="126" customFormat="false" ht="18.1" hidden="false" customHeight="true" outlineLevel="0" collapsed="false">
      <c r="A126" s="23"/>
      <c r="B126" s="23"/>
      <c r="C126" s="24"/>
      <c r="D126" s="25"/>
      <c r="E126" s="24"/>
      <c r="F126" s="25"/>
      <c r="G126" s="26" t="str">
        <f aca="false">IF(OR(C126="",D126="",E126="",F126=""),"",(E126+F126)-(C126+D126))</f>
        <v/>
      </c>
      <c r="H126" s="27"/>
      <c r="I126" s="28"/>
      <c r="J126" s="29" t="n">
        <f aca="false">IF(N126="SST",0.314473,IF(N126="SLT",0.031243,IF(N126="LST",0.124228,IF(N126="LLT",0.010189,IF(N126="LST-OO",0.074671,IF(N126="LLT-OO",0.011965,IF(N126="LMT-OO",0.013497,IF(N126="HST",7.2954,IF(N126="HLT",0.60795)))))))))</f>
        <v>0</v>
      </c>
      <c r="K126" s="29" t="n">
        <f aca="false">IF(N126="SST",0.260619,IF(N126="SLT",0.02188,IF(N126="LST",0.040676,IF(N126="LLT",0.003372,IF(N126="LST-OO",0.037557,IF(N126="LLT-OO",0.002079,IF(N126="LMT-OO",0.012499,IF(N126="HST",0.004293,IF(N126="HLT",0.0003578)))))))))</f>
        <v>0</v>
      </c>
      <c r="L126" s="30" t="n">
        <f aca="false">IF(N126="SST",0.087,IF(N126="SLT",0.087,IF(N126="LST",0.12,IF(N126="LLT",0.12,IF(N126="LST-OO",0.12,IF(N126="LLT-OO",0.12,IF(N126="LMT-OO",0.12,IF(N126="HST",0.07,IF(N126="HLT",0.07)))))))))</f>
        <v>0</v>
      </c>
      <c r="M126" s="31" t="str">
        <f aca="false">IF(OR(H126="",I126=""),"",IF(N126="HST",J126+K126*((I126+H126)/2),IF(N126="HLT",J126+K126*((I126+H126)/2),J126+K126*LN((I126+H126)/2))))</f>
        <v/>
      </c>
      <c r="N126" s="28"/>
      <c r="O126" s="28"/>
      <c r="P126" s="26" t="str">
        <f aca="false">IF(O126="","",IF($H$3="US",IF(LEFT(N126,1)="S",IF(O126&lt;=4000,1,IF(O126&gt;4000,0.79+(6*O126/100000))),IF(LEFT(N126,1)="L",IF(O126&lt;=200,1,IF(O126&gt;200,1.005+(4.5526*O126/100000))),IF(LEFT(N126,1)="H",1))),IF($H$3="SI",IF(LEFT(N126,1)="S",IF(O126&lt;=1219.51,1,IF(O126&gt;1219.51,0.79+(6*(O126*3.28)/100000))),IF(LEFT(N126,1)="L",IF(O126&lt;=60.98,1,IF(O126&gt;60.98,1.005+(4.5526*(O126*3.28)/100000))),IF(LEFT(N126,1)="H",1))))))</f>
        <v/>
      </c>
      <c r="Q126" s="32"/>
      <c r="R126" s="33" t="str">
        <f aca="false">IF(OR(A126="",N126=""),"",IF(AF126&lt;0,0,IF(AD126=0,"Review",IF($H$3="US",ROUND(((H126-I126-(AG126*G126))/(G126*M126)-(L126*Q126))*P126,1),ROUND(((H126-I126-(AG126*G126))/(G126*M126)-(L126/8.696*Q126))*P126*37,1)))))</f>
        <v/>
      </c>
      <c r="S126" s="34" t="str">
        <f aca="false">IF(OR(R126="Review",R126=""),"",IF(R126=0,"",(SQRT(SUMSQ((5),(100*1.4/(H126-I126)),(100*IF($H$3="US",0.1,0.1*37)/R126)))/100)*R126))</f>
        <v/>
      </c>
      <c r="T126" s="62" t="str">
        <f aca="false">IF(OR(R126="Review",R126=""),"",IF(R126=0,"",S126/R126))</f>
        <v/>
      </c>
      <c r="U126" s="63"/>
      <c r="V126" s="63"/>
      <c r="W126" s="63"/>
      <c r="X126" s="63"/>
      <c r="Y126" s="63"/>
      <c r="Z126" s="63"/>
      <c r="AA126" s="63"/>
      <c r="AB126" s="63"/>
      <c r="AC126" s="2"/>
      <c r="AD126" s="64" t="n">
        <f aca="false">AND(NOT(ISBLANK(C126)),NOT(ISBLANK(E126)),NOT(ISBLANK(H126)),NOT(ISBLANK(I126)),NOT(ISBLANK(O126)),NOT(ISBLANK(Q126)),Q126&gt;=0,O126&gt;=0,H126&gt;=0,I126&gt;=0,G126&gt;0)</f>
        <v>0</v>
      </c>
      <c r="AE126" s="63" t="s">
        <v>39</v>
      </c>
      <c r="AF126" s="65" t="str">
        <f aca="false">IF(AD126=0,"Review",IF($H$3="US",((H126-I126-(AG126*G126))/(G126*M126)-(L126*Q126))*P126,((H126-I126-(AG126*G126))/(G126*M126)-(L126/8.696*Q126))*P126*37))</f>
        <v>Review</v>
      </c>
      <c r="AG126" s="66" t="n">
        <f aca="false">IF(OR(N126="SLT",N126="LLT",N126="LLT-OO",N126="HLT"),0.022223,0.066667)</f>
        <v>0.066667</v>
      </c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</row>
    <row r="127" customFormat="false" ht="18.1" hidden="false" customHeight="true" outlineLevel="0" collapsed="false">
      <c r="A127" s="23"/>
      <c r="B127" s="23"/>
      <c r="C127" s="24"/>
      <c r="D127" s="25"/>
      <c r="E127" s="24"/>
      <c r="F127" s="25"/>
      <c r="G127" s="26" t="str">
        <f aca="false">IF(OR(C127="",D127="",E127="",F127=""),"",(E127+F127)-(C127+D127))</f>
        <v/>
      </c>
      <c r="H127" s="27"/>
      <c r="I127" s="28"/>
      <c r="J127" s="29" t="n">
        <f aca="false">IF(N127="SST",0.314473,IF(N127="SLT",0.031243,IF(N127="LST",0.124228,IF(N127="LLT",0.010189,IF(N127="LST-OO",0.074671,IF(N127="LLT-OO",0.011965,IF(N127="LMT-OO",0.013497,IF(N127="HST",7.2954,IF(N127="HLT",0.60795)))))))))</f>
        <v>0</v>
      </c>
      <c r="K127" s="29" t="n">
        <f aca="false">IF(N127="SST",0.260619,IF(N127="SLT",0.02188,IF(N127="LST",0.040676,IF(N127="LLT",0.003372,IF(N127="LST-OO",0.037557,IF(N127="LLT-OO",0.002079,IF(N127="LMT-OO",0.012499,IF(N127="HST",0.004293,IF(N127="HLT",0.0003578)))))))))</f>
        <v>0</v>
      </c>
      <c r="L127" s="30" t="n">
        <f aca="false">IF(N127="SST",0.087,IF(N127="SLT",0.087,IF(N127="LST",0.12,IF(N127="LLT",0.12,IF(N127="LST-OO",0.12,IF(N127="LLT-OO",0.12,IF(N127="LMT-OO",0.12,IF(N127="HST",0.07,IF(N127="HLT",0.07)))))))))</f>
        <v>0</v>
      </c>
      <c r="M127" s="31" t="str">
        <f aca="false">IF(OR(H127="",I127=""),"",IF(N127="HST",J127+K127*((I127+H127)/2),IF(N127="HLT",J127+K127*((I127+H127)/2),J127+K127*LN((I127+H127)/2))))</f>
        <v/>
      </c>
      <c r="N127" s="28"/>
      <c r="O127" s="28"/>
      <c r="P127" s="26" t="str">
        <f aca="false">IF(O127="","",IF($H$3="US",IF(LEFT(N127,1)="S",IF(O127&lt;=4000,1,IF(O127&gt;4000,0.79+(6*O127/100000))),IF(LEFT(N127,1)="L",IF(O127&lt;=200,1,IF(O127&gt;200,1.005+(4.5526*O127/100000))),IF(LEFT(N127,1)="H",1))),IF($H$3="SI",IF(LEFT(N127,1)="S",IF(O127&lt;=1219.51,1,IF(O127&gt;1219.51,0.79+(6*(O127*3.28)/100000))),IF(LEFT(N127,1)="L",IF(O127&lt;=60.98,1,IF(O127&gt;60.98,1.005+(4.5526*(O127*3.28)/100000))),IF(LEFT(N127,1)="H",1))))))</f>
        <v/>
      </c>
      <c r="Q127" s="32"/>
      <c r="R127" s="33" t="str">
        <f aca="false">IF(OR(A127="",N127=""),"",IF(AF127&lt;0,0,IF(AD127=0,"Review",IF($H$3="US",ROUND(((H127-I127-(AG127*G127))/(G127*M127)-(L127*Q127))*P127,1),ROUND(((H127-I127-(AG127*G127))/(G127*M127)-(L127/8.696*Q127))*P127*37,1)))))</f>
        <v/>
      </c>
      <c r="S127" s="34" t="str">
        <f aca="false">IF(OR(R127="Review",R127=""),"",IF(R127=0,"",(SQRT(SUMSQ((5),(100*1.4/(H127-I127)),(100*IF($H$3="US",0.1,0.1*37)/R127)))/100)*R127))</f>
        <v/>
      </c>
      <c r="T127" s="62" t="str">
        <f aca="false">IF(OR(R127="Review",R127=""),"",IF(R127=0,"",S127/R127))</f>
        <v/>
      </c>
      <c r="U127" s="63"/>
      <c r="V127" s="63"/>
      <c r="W127" s="63"/>
      <c r="X127" s="63"/>
      <c r="Y127" s="63"/>
      <c r="Z127" s="63"/>
      <c r="AA127" s="63"/>
      <c r="AB127" s="63"/>
      <c r="AC127" s="2"/>
      <c r="AD127" s="64" t="n">
        <f aca="false">AND(NOT(ISBLANK(C127)),NOT(ISBLANK(E127)),NOT(ISBLANK(H127)),NOT(ISBLANK(I127)),NOT(ISBLANK(O127)),NOT(ISBLANK(Q127)),Q127&gt;=0,O127&gt;=0,H127&gt;=0,I127&gt;=0,G127&gt;0)</f>
        <v>0</v>
      </c>
      <c r="AE127" s="63" t="s">
        <v>39</v>
      </c>
      <c r="AF127" s="65" t="str">
        <f aca="false">IF(AD127=0,"Review",IF($H$3="US",((H127-I127-(AG127*G127))/(G127*M127)-(L127*Q127))*P127,((H127-I127-(AG127*G127))/(G127*M127)-(L127/8.696*Q127))*P127*37))</f>
        <v>Review</v>
      </c>
      <c r="AG127" s="66" t="n">
        <f aca="false">IF(OR(N127="SLT",N127="LLT",N127="LLT-OO",N127="HLT"),0.022223,0.066667)</f>
        <v>0.066667</v>
      </c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</row>
    <row r="128" customFormat="false" ht="18.1" hidden="false" customHeight="true" outlineLevel="0" collapsed="false">
      <c r="A128" s="23"/>
      <c r="B128" s="23"/>
      <c r="C128" s="24"/>
      <c r="D128" s="25"/>
      <c r="E128" s="24"/>
      <c r="F128" s="25"/>
      <c r="G128" s="26" t="str">
        <f aca="false">IF(OR(C128="",D128="",E128="",F128=""),"",(E128+F128)-(C128+D128))</f>
        <v/>
      </c>
      <c r="H128" s="27"/>
      <c r="I128" s="28"/>
      <c r="J128" s="29" t="n">
        <f aca="false">IF(N128="SST",0.314473,IF(N128="SLT",0.031243,IF(N128="LST",0.124228,IF(N128="LLT",0.010189,IF(N128="LST-OO",0.074671,IF(N128="LLT-OO",0.011965,IF(N128="LMT-OO",0.013497,IF(N128="HST",7.2954,IF(N128="HLT",0.60795)))))))))</f>
        <v>0</v>
      </c>
      <c r="K128" s="29" t="n">
        <f aca="false">IF(N128="SST",0.260619,IF(N128="SLT",0.02188,IF(N128="LST",0.040676,IF(N128="LLT",0.003372,IF(N128="LST-OO",0.037557,IF(N128="LLT-OO",0.002079,IF(N128="LMT-OO",0.012499,IF(N128="HST",0.004293,IF(N128="HLT",0.0003578)))))))))</f>
        <v>0</v>
      </c>
      <c r="L128" s="30" t="n">
        <f aca="false">IF(N128="SST",0.087,IF(N128="SLT",0.087,IF(N128="LST",0.12,IF(N128="LLT",0.12,IF(N128="LST-OO",0.12,IF(N128="LLT-OO",0.12,IF(N128="LMT-OO",0.12,IF(N128="HST",0.07,IF(N128="HLT",0.07)))))))))</f>
        <v>0</v>
      </c>
      <c r="M128" s="31" t="str">
        <f aca="false">IF(OR(H128="",I128=""),"",IF(N128="HST",J128+K128*((I128+H128)/2),IF(N128="HLT",J128+K128*((I128+H128)/2),J128+K128*LN((I128+H128)/2))))</f>
        <v/>
      </c>
      <c r="N128" s="28"/>
      <c r="O128" s="28"/>
      <c r="P128" s="26" t="str">
        <f aca="false">IF(O128="","",IF($H$3="US",IF(LEFT(N128,1)="S",IF(O128&lt;=4000,1,IF(O128&gt;4000,0.79+(6*O128/100000))),IF(LEFT(N128,1)="L",IF(O128&lt;=200,1,IF(O128&gt;200,1.005+(4.5526*O128/100000))),IF(LEFT(N128,1)="H",1))),IF($H$3="SI",IF(LEFT(N128,1)="S",IF(O128&lt;=1219.51,1,IF(O128&gt;1219.51,0.79+(6*(O128*3.28)/100000))),IF(LEFT(N128,1)="L",IF(O128&lt;=60.98,1,IF(O128&gt;60.98,1.005+(4.5526*(O128*3.28)/100000))),IF(LEFT(N128,1)="H",1))))))</f>
        <v/>
      </c>
      <c r="Q128" s="32"/>
      <c r="R128" s="33" t="str">
        <f aca="false">IF(OR(A128="",N128=""),"",IF(AF128&lt;0,0,IF(AD128=0,"Review",IF($H$3="US",ROUND(((H128-I128-(AG128*G128))/(G128*M128)-(L128*Q128))*P128,1),ROUND(((H128-I128-(AG128*G128))/(G128*M128)-(L128/8.696*Q128))*P128*37,1)))))</f>
        <v/>
      </c>
      <c r="S128" s="34" t="str">
        <f aca="false">IF(OR(R128="Review",R128=""),"",IF(R128=0,"",(SQRT(SUMSQ((5),(100*1.4/(H128-I128)),(100*IF($H$3="US",0.1,0.1*37)/R128)))/100)*R128))</f>
        <v/>
      </c>
      <c r="T128" s="62" t="str">
        <f aca="false">IF(OR(R128="Review",R128=""),"",IF(R128=0,"",S128/R128))</f>
        <v/>
      </c>
      <c r="U128" s="63"/>
      <c r="V128" s="63"/>
      <c r="W128" s="63"/>
      <c r="X128" s="63"/>
      <c r="Y128" s="63"/>
      <c r="Z128" s="63"/>
      <c r="AA128" s="63"/>
      <c r="AB128" s="63"/>
      <c r="AC128" s="2"/>
      <c r="AD128" s="64" t="n">
        <f aca="false">AND(NOT(ISBLANK(C128)),NOT(ISBLANK(E128)),NOT(ISBLANK(H128)),NOT(ISBLANK(I128)),NOT(ISBLANK(O128)),NOT(ISBLANK(Q128)),Q128&gt;=0,O128&gt;=0,H128&gt;=0,I128&gt;=0,G128&gt;0)</f>
        <v>0</v>
      </c>
      <c r="AE128" s="63" t="s">
        <v>39</v>
      </c>
      <c r="AF128" s="65" t="str">
        <f aca="false">IF(AD128=0,"Review",IF($H$3="US",((H128-I128-(AG128*G128))/(G128*M128)-(L128*Q128))*P128,((H128-I128-(AG128*G128))/(G128*M128)-(L128/8.696*Q128))*P128*37))</f>
        <v>Review</v>
      </c>
      <c r="AG128" s="66" t="n">
        <f aca="false">IF(OR(N128="SLT",N128="LLT",N128="LLT-OO",N128="HLT"),0.022223,0.066667)</f>
        <v>0.066667</v>
      </c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</row>
    <row r="129" customFormat="false" ht="18.1" hidden="false" customHeight="true" outlineLevel="0" collapsed="false">
      <c r="A129" s="23"/>
      <c r="B129" s="23"/>
      <c r="C129" s="24"/>
      <c r="D129" s="25"/>
      <c r="E129" s="24"/>
      <c r="F129" s="25"/>
      <c r="G129" s="26" t="str">
        <f aca="false">IF(OR(C129="",D129="",E129="",F129=""),"",(E129+F129)-(C129+D129))</f>
        <v/>
      </c>
      <c r="H129" s="27"/>
      <c r="I129" s="28"/>
      <c r="J129" s="29" t="n">
        <f aca="false">IF(N129="SST",0.314473,IF(N129="SLT",0.031243,IF(N129="LST",0.124228,IF(N129="LLT",0.010189,IF(N129="LST-OO",0.074671,IF(N129="LLT-OO",0.011965,IF(N129="LMT-OO",0.013497,IF(N129="HST",7.2954,IF(N129="HLT",0.60795)))))))))</f>
        <v>0</v>
      </c>
      <c r="K129" s="29" t="n">
        <f aca="false">IF(N129="SST",0.260619,IF(N129="SLT",0.02188,IF(N129="LST",0.040676,IF(N129="LLT",0.003372,IF(N129="LST-OO",0.037557,IF(N129="LLT-OO",0.002079,IF(N129="LMT-OO",0.012499,IF(N129="HST",0.004293,IF(N129="HLT",0.0003578)))))))))</f>
        <v>0</v>
      </c>
      <c r="L129" s="30" t="n">
        <f aca="false">IF(N129="SST",0.087,IF(N129="SLT",0.087,IF(N129="LST",0.12,IF(N129="LLT",0.12,IF(N129="LST-OO",0.12,IF(N129="LLT-OO",0.12,IF(N129="LMT-OO",0.12,IF(N129="HST",0.07,IF(N129="HLT",0.07)))))))))</f>
        <v>0</v>
      </c>
      <c r="M129" s="31" t="str">
        <f aca="false">IF(OR(H129="",I129=""),"",IF(N129="HST",J129+K129*((I129+H129)/2),IF(N129="HLT",J129+K129*((I129+H129)/2),J129+K129*LN((I129+H129)/2))))</f>
        <v/>
      </c>
      <c r="N129" s="28"/>
      <c r="O129" s="28"/>
      <c r="P129" s="26" t="str">
        <f aca="false">IF(O129="","",IF($H$3="US",IF(LEFT(N129,1)="S",IF(O129&lt;=4000,1,IF(O129&gt;4000,0.79+(6*O129/100000))),IF(LEFT(N129,1)="L",IF(O129&lt;=200,1,IF(O129&gt;200,1.005+(4.5526*O129/100000))),IF(LEFT(N129,1)="H",1))),IF($H$3="SI",IF(LEFT(N129,1)="S",IF(O129&lt;=1219.51,1,IF(O129&gt;1219.51,0.79+(6*(O129*3.28)/100000))),IF(LEFT(N129,1)="L",IF(O129&lt;=60.98,1,IF(O129&gt;60.98,1.005+(4.5526*(O129*3.28)/100000))),IF(LEFT(N129,1)="H",1))))))</f>
        <v/>
      </c>
      <c r="Q129" s="32"/>
      <c r="R129" s="33" t="str">
        <f aca="false">IF(OR(A129="",N129=""),"",IF(AF129&lt;0,0,IF(AD129=0,"Review",IF($H$3="US",ROUND(((H129-I129-(AG129*G129))/(G129*M129)-(L129*Q129))*P129,1),ROUND(((H129-I129-(AG129*G129))/(G129*M129)-(L129/8.696*Q129))*P129*37,1)))))</f>
        <v/>
      </c>
      <c r="S129" s="34" t="str">
        <f aca="false">IF(OR(R129="Review",R129=""),"",IF(R129=0,"",(SQRT(SUMSQ((5),(100*1.4/(H129-I129)),(100*IF($H$3="US",0.1,0.1*37)/R129)))/100)*R129))</f>
        <v/>
      </c>
      <c r="T129" s="62" t="str">
        <f aca="false">IF(OR(R129="Review",R129=""),"",IF(R129=0,"",S129/R129))</f>
        <v/>
      </c>
      <c r="U129" s="63"/>
      <c r="V129" s="63"/>
      <c r="W129" s="63"/>
      <c r="X129" s="63"/>
      <c r="Y129" s="63"/>
      <c r="Z129" s="63"/>
      <c r="AA129" s="63"/>
      <c r="AB129" s="63"/>
      <c r="AC129" s="2"/>
      <c r="AD129" s="64" t="n">
        <f aca="false">AND(NOT(ISBLANK(C129)),NOT(ISBLANK(E129)),NOT(ISBLANK(H129)),NOT(ISBLANK(I129)),NOT(ISBLANK(O129)),NOT(ISBLANK(Q129)),Q129&gt;=0,O129&gt;=0,H129&gt;=0,I129&gt;=0,G129&gt;0)</f>
        <v>0</v>
      </c>
      <c r="AE129" s="63" t="s">
        <v>39</v>
      </c>
      <c r="AF129" s="65" t="str">
        <f aca="false">IF(AD129=0,"Review",IF($H$3="US",((H129-I129-(AG129*G129))/(G129*M129)-(L129*Q129))*P129,((H129-I129-(AG129*G129))/(G129*M129)-(L129/8.696*Q129))*P129*37))</f>
        <v>Review</v>
      </c>
      <c r="AG129" s="66" t="n">
        <f aca="false">IF(OR(N129="SLT",N129="LLT",N129="LLT-OO",N129="HLT"),0.022223,0.066667)</f>
        <v>0.066667</v>
      </c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</row>
    <row r="130" customFormat="false" ht="18.1" hidden="false" customHeight="true" outlineLevel="0" collapsed="false">
      <c r="A130" s="23"/>
      <c r="B130" s="23"/>
      <c r="C130" s="24"/>
      <c r="D130" s="25"/>
      <c r="E130" s="24"/>
      <c r="F130" s="25"/>
      <c r="G130" s="26" t="str">
        <f aca="false">IF(OR(C130="",D130="",E130="",F130=""),"",(E130+F130)-(C130+D130))</f>
        <v/>
      </c>
      <c r="H130" s="27"/>
      <c r="I130" s="28"/>
      <c r="J130" s="29" t="n">
        <f aca="false">IF(N130="SST",0.314473,IF(N130="SLT",0.031243,IF(N130="LST",0.124228,IF(N130="LLT",0.010189,IF(N130="LST-OO",0.074671,IF(N130="LLT-OO",0.011965,IF(N130="LMT-OO",0.013497,IF(N130="HST",7.2954,IF(N130="HLT",0.60795)))))))))</f>
        <v>0</v>
      </c>
      <c r="K130" s="29" t="n">
        <f aca="false">IF(N130="SST",0.260619,IF(N130="SLT",0.02188,IF(N130="LST",0.040676,IF(N130="LLT",0.003372,IF(N130="LST-OO",0.037557,IF(N130="LLT-OO",0.002079,IF(N130="LMT-OO",0.012499,IF(N130="HST",0.004293,IF(N130="HLT",0.0003578)))))))))</f>
        <v>0</v>
      </c>
      <c r="L130" s="30" t="n">
        <f aca="false">IF(N130="SST",0.087,IF(N130="SLT",0.087,IF(N130="LST",0.12,IF(N130="LLT",0.12,IF(N130="LST-OO",0.12,IF(N130="LLT-OO",0.12,IF(N130="LMT-OO",0.12,IF(N130="HST",0.07,IF(N130="HLT",0.07)))))))))</f>
        <v>0</v>
      </c>
      <c r="M130" s="31" t="str">
        <f aca="false">IF(OR(H130="",I130=""),"",IF(N130="HST",J130+K130*((I130+H130)/2),IF(N130="HLT",J130+K130*((I130+H130)/2),J130+K130*LN((I130+H130)/2))))</f>
        <v/>
      </c>
      <c r="N130" s="28"/>
      <c r="O130" s="28"/>
      <c r="P130" s="26" t="str">
        <f aca="false">IF(O130="","",IF($H$3="US",IF(LEFT(N130,1)="S",IF(O130&lt;=4000,1,IF(O130&gt;4000,0.79+(6*O130/100000))),IF(LEFT(N130,1)="L",IF(O130&lt;=200,1,IF(O130&gt;200,1.005+(4.5526*O130/100000))),IF(LEFT(N130,1)="H",1))),IF($H$3="SI",IF(LEFT(N130,1)="S",IF(O130&lt;=1219.51,1,IF(O130&gt;1219.51,0.79+(6*(O130*3.28)/100000))),IF(LEFT(N130,1)="L",IF(O130&lt;=60.98,1,IF(O130&gt;60.98,1.005+(4.5526*(O130*3.28)/100000))),IF(LEFT(N130,1)="H",1))))))</f>
        <v/>
      </c>
      <c r="Q130" s="32"/>
      <c r="R130" s="33" t="str">
        <f aca="false">IF(OR(A130="",N130=""),"",IF(AF130&lt;0,0,IF(AD130=0,"Review",IF($H$3="US",ROUND(((H130-I130-(AG130*G130))/(G130*M130)-(L130*Q130))*P130,1),ROUND(((H130-I130-(AG130*G130))/(G130*M130)-(L130/8.696*Q130))*P130*37,1)))))</f>
        <v/>
      </c>
      <c r="S130" s="34" t="str">
        <f aca="false">IF(OR(R130="Review",R130=""),"",IF(R130=0,"",(SQRT(SUMSQ((5),(100*1.4/(H130-I130)),(100*IF($H$3="US",0.1,0.1*37)/R130)))/100)*R130))</f>
        <v/>
      </c>
      <c r="T130" s="62" t="str">
        <f aca="false">IF(OR(R130="Review",R130=""),"",IF(R130=0,"",S130/R130))</f>
        <v/>
      </c>
      <c r="U130" s="63"/>
      <c r="V130" s="63"/>
      <c r="W130" s="63"/>
      <c r="X130" s="63"/>
      <c r="Y130" s="63"/>
      <c r="Z130" s="63"/>
      <c r="AA130" s="63"/>
      <c r="AB130" s="63"/>
      <c r="AC130" s="2"/>
      <c r="AD130" s="64" t="n">
        <f aca="false">AND(NOT(ISBLANK(C130)),NOT(ISBLANK(E130)),NOT(ISBLANK(H130)),NOT(ISBLANK(I130)),NOT(ISBLANK(O130)),NOT(ISBLANK(Q130)),Q130&gt;=0,O130&gt;=0,H130&gt;=0,I130&gt;=0,G130&gt;0)</f>
        <v>0</v>
      </c>
      <c r="AE130" s="63" t="s">
        <v>39</v>
      </c>
      <c r="AF130" s="65" t="str">
        <f aca="false">IF(AD130=0,"Review",IF($H$3="US",((H130-I130-(AG130*G130))/(G130*M130)-(L130*Q130))*P130,((H130-I130-(AG130*G130))/(G130*M130)-(L130/8.696*Q130))*P130*37))</f>
        <v>Review</v>
      </c>
      <c r="AG130" s="66" t="n">
        <f aca="false">IF(OR(N130="SLT",N130="LLT",N130="LLT-OO",N130="HLT"),0.022223,0.066667)</f>
        <v>0.066667</v>
      </c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</row>
    <row r="131" customFormat="false" ht="18.1" hidden="false" customHeight="true" outlineLevel="0" collapsed="false">
      <c r="A131" s="23"/>
      <c r="B131" s="23"/>
      <c r="C131" s="24"/>
      <c r="D131" s="25"/>
      <c r="E131" s="24"/>
      <c r="F131" s="25"/>
      <c r="G131" s="26" t="str">
        <f aca="false">IF(OR(C131="",D131="",E131="",F131=""),"",(E131+F131)-(C131+D131))</f>
        <v/>
      </c>
      <c r="H131" s="27"/>
      <c r="I131" s="28"/>
      <c r="J131" s="29" t="n">
        <f aca="false">IF(N131="SST",0.314473,IF(N131="SLT",0.031243,IF(N131="LST",0.124228,IF(N131="LLT",0.010189,IF(N131="LST-OO",0.074671,IF(N131="LLT-OO",0.011965,IF(N131="LMT-OO",0.013497,IF(N131="HST",7.2954,IF(N131="HLT",0.60795)))))))))</f>
        <v>0</v>
      </c>
      <c r="K131" s="29" t="n">
        <f aca="false">IF(N131="SST",0.260619,IF(N131="SLT",0.02188,IF(N131="LST",0.040676,IF(N131="LLT",0.003372,IF(N131="LST-OO",0.037557,IF(N131="LLT-OO",0.002079,IF(N131="LMT-OO",0.012499,IF(N131="HST",0.004293,IF(N131="HLT",0.0003578)))))))))</f>
        <v>0</v>
      </c>
      <c r="L131" s="30" t="n">
        <f aca="false">IF(N131="SST",0.087,IF(N131="SLT",0.087,IF(N131="LST",0.12,IF(N131="LLT",0.12,IF(N131="LST-OO",0.12,IF(N131="LLT-OO",0.12,IF(N131="LMT-OO",0.12,IF(N131="HST",0.07,IF(N131="HLT",0.07)))))))))</f>
        <v>0</v>
      </c>
      <c r="M131" s="31" t="str">
        <f aca="false">IF(OR(H131="",I131=""),"",IF(N131="HST",J131+K131*((I131+H131)/2),IF(N131="HLT",J131+K131*((I131+H131)/2),J131+K131*LN((I131+H131)/2))))</f>
        <v/>
      </c>
      <c r="N131" s="28"/>
      <c r="O131" s="28"/>
      <c r="P131" s="26" t="str">
        <f aca="false">IF(O131="","",IF($H$3="US",IF(LEFT(N131,1)="S",IF(O131&lt;=4000,1,IF(O131&gt;4000,0.79+(6*O131/100000))),IF(LEFT(N131,1)="L",IF(O131&lt;=200,1,IF(O131&gt;200,1.005+(4.5526*O131/100000))),IF(LEFT(N131,1)="H",1))),IF($H$3="SI",IF(LEFT(N131,1)="S",IF(O131&lt;=1219.51,1,IF(O131&gt;1219.51,0.79+(6*(O131*3.28)/100000))),IF(LEFT(N131,1)="L",IF(O131&lt;=60.98,1,IF(O131&gt;60.98,1.005+(4.5526*(O131*3.28)/100000))),IF(LEFT(N131,1)="H",1))))))</f>
        <v/>
      </c>
      <c r="Q131" s="32"/>
      <c r="R131" s="33" t="str">
        <f aca="false">IF(OR(A131="",N131=""),"",IF(AF131&lt;0,0,IF(AD131=0,"Review",IF($H$3="US",ROUND(((H131-I131-(AG131*G131))/(G131*M131)-(L131*Q131))*P131,1),ROUND(((H131-I131-(AG131*G131))/(G131*M131)-(L131/8.696*Q131))*P131*37,1)))))</f>
        <v/>
      </c>
      <c r="S131" s="34" t="str">
        <f aca="false">IF(OR(R131="Review",R131=""),"",IF(R131=0,"",(SQRT(SUMSQ((5),(100*1.4/(H131-I131)),(100*IF($H$3="US",0.1,0.1*37)/R131)))/100)*R131))</f>
        <v/>
      </c>
      <c r="T131" s="62" t="str">
        <f aca="false">IF(OR(R131="Review",R131=""),"",IF(R131=0,"",S131/R131))</f>
        <v/>
      </c>
      <c r="U131" s="63"/>
      <c r="V131" s="63"/>
      <c r="W131" s="63"/>
      <c r="X131" s="63"/>
      <c r="Y131" s="63"/>
      <c r="Z131" s="63"/>
      <c r="AA131" s="63"/>
      <c r="AB131" s="63"/>
      <c r="AC131" s="2"/>
      <c r="AD131" s="64" t="n">
        <f aca="false">AND(NOT(ISBLANK(C131)),NOT(ISBLANK(E131)),NOT(ISBLANK(H131)),NOT(ISBLANK(I131)),NOT(ISBLANK(O131)),NOT(ISBLANK(Q131)),Q131&gt;=0,O131&gt;=0,H131&gt;=0,I131&gt;=0,G131&gt;0)</f>
        <v>0</v>
      </c>
      <c r="AE131" s="63" t="s">
        <v>39</v>
      </c>
      <c r="AF131" s="65" t="str">
        <f aca="false">IF(AD131=0,"Review",IF($H$3="US",((H131-I131-(AG131*G131))/(G131*M131)-(L131*Q131))*P131,((H131-I131-(AG131*G131))/(G131*M131)-(L131/8.696*Q131))*P131*37))</f>
        <v>Review</v>
      </c>
      <c r="AG131" s="66" t="n">
        <f aca="false">IF(OR(N131="SLT",N131="LLT",N131="LLT-OO",N131="HLT"),0.022223,0.066667)</f>
        <v>0.066667</v>
      </c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</row>
    <row r="132" customFormat="false" ht="18.1" hidden="false" customHeight="true" outlineLevel="0" collapsed="false">
      <c r="A132" s="23"/>
      <c r="B132" s="23"/>
      <c r="C132" s="24"/>
      <c r="D132" s="25"/>
      <c r="E132" s="24"/>
      <c r="F132" s="25"/>
      <c r="G132" s="26" t="str">
        <f aca="false">IF(OR(C132="",D132="",E132="",F132=""),"",(E132+F132)-(C132+D132))</f>
        <v/>
      </c>
      <c r="H132" s="27"/>
      <c r="I132" s="28"/>
      <c r="J132" s="29" t="n">
        <f aca="false">IF(N132="SST",0.314473,IF(N132="SLT",0.031243,IF(N132="LST",0.124228,IF(N132="LLT",0.010189,IF(N132="LST-OO",0.074671,IF(N132="LLT-OO",0.011965,IF(N132="LMT-OO",0.013497,IF(N132="HST",7.2954,IF(N132="HLT",0.60795)))))))))</f>
        <v>0</v>
      </c>
      <c r="K132" s="29" t="n">
        <f aca="false">IF(N132="SST",0.260619,IF(N132="SLT",0.02188,IF(N132="LST",0.040676,IF(N132="LLT",0.003372,IF(N132="LST-OO",0.037557,IF(N132="LLT-OO",0.002079,IF(N132="LMT-OO",0.012499,IF(N132="HST",0.004293,IF(N132="HLT",0.0003578)))))))))</f>
        <v>0</v>
      </c>
      <c r="L132" s="30" t="n">
        <f aca="false">IF(N132="SST",0.087,IF(N132="SLT",0.087,IF(N132="LST",0.12,IF(N132="LLT",0.12,IF(N132="LST-OO",0.12,IF(N132="LLT-OO",0.12,IF(N132="LMT-OO",0.12,IF(N132="HST",0.07,IF(N132="HLT",0.07)))))))))</f>
        <v>0</v>
      </c>
      <c r="M132" s="31" t="str">
        <f aca="false">IF(OR(H132="",I132=""),"",IF(N132="HST",J132+K132*((I132+H132)/2),IF(N132="HLT",J132+K132*((I132+H132)/2),J132+K132*LN((I132+H132)/2))))</f>
        <v/>
      </c>
      <c r="N132" s="28"/>
      <c r="O132" s="28"/>
      <c r="P132" s="26" t="str">
        <f aca="false">IF(O132="","",IF($H$3="US",IF(LEFT(N132,1)="S",IF(O132&lt;=4000,1,IF(O132&gt;4000,0.79+(6*O132/100000))),IF(LEFT(N132,1)="L",IF(O132&lt;=200,1,IF(O132&gt;200,1.005+(4.5526*O132/100000))),IF(LEFT(N132,1)="H",1))),IF($H$3="SI",IF(LEFT(N132,1)="S",IF(O132&lt;=1219.51,1,IF(O132&gt;1219.51,0.79+(6*(O132*3.28)/100000))),IF(LEFT(N132,1)="L",IF(O132&lt;=60.98,1,IF(O132&gt;60.98,1.005+(4.5526*(O132*3.28)/100000))),IF(LEFT(N132,1)="H",1))))))</f>
        <v/>
      </c>
      <c r="Q132" s="32"/>
      <c r="R132" s="33" t="str">
        <f aca="false">IF(OR(A132="",N132=""),"",IF(AF132&lt;0,0,IF(AD132=0,"Review",IF($H$3="US",ROUND(((H132-I132-(AG132*G132))/(G132*M132)-(L132*Q132))*P132,1),ROUND(((H132-I132-(AG132*G132))/(G132*M132)-(L132/8.696*Q132))*P132*37,1)))))</f>
        <v/>
      </c>
      <c r="S132" s="34" t="str">
        <f aca="false">IF(OR(R132="Review",R132=""),"",IF(R132=0,"",(SQRT(SUMSQ((5),(100*1.4/(H132-I132)),(100*IF($H$3="US",0.1,0.1*37)/R132)))/100)*R132))</f>
        <v/>
      </c>
      <c r="T132" s="62" t="str">
        <f aca="false">IF(OR(R132="Review",R132=""),"",IF(R132=0,"",S132/R132))</f>
        <v/>
      </c>
      <c r="U132" s="63"/>
      <c r="V132" s="63"/>
      <c r="W132" s="63"/>
      <c r="X132" s="63"/>
      <c r="Y132" s="63"/>
      <c r="Z132" s="63"/>
      <c r="AA132" s="63"/>
      <c r="AB132" s="63"/>
      <c r="AC132" s="2"/>
      <c r="AD132" s="64" t="n">
        <f aca="false">AND(NOT(ISBLANK(C132)),NOT(ISBLANK(E132)),NOT(ISBLANK(H132)),NOT(ISBLANK(I132)),NOT(ISBLANK(O132)),NOT(ISBLANK(Q132)),Q132&gt;=0,O132&gt;=0,H132&gt;=0,I132&gt;=0,G132&gt;0)</f>
        <v>0</v>
      </c>
      <c r="AE132" s="63" t="s">
        <v>39</v>
      </c>
      <c r="AF132" s="65" t="str">
        <f aca="false">IF(AD132=0,"Review",IF($H$3="US",((H132-I132-(AG132*G132))/(G132*M132)-(L132*Q132))*P132,((H132-I132-(AG132*G132))/(G132*M132)-(L132/8.696*Q132))*P132*37))</f>
        <v>Review</v>
      </c>
      <c r="AG132" s="66" t="n">
        <f aca="false">IF(OR(N132="SLT",N132="LLT",N132="LLT-OO",N132="HLT"),0.022223,0.066667)</f>
        <v>0.066667</v>
      </c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</row>
    <row r="133" customFormat="false" ht="18.1" hidden="false" customHeight="true" outlineLevel="0" collapsed="false">
      <c r="A133" s="23"/>
      <c r="B133" s="23"/>
      <c r="C133" s="24"/>
      <c r="D133" s="25"/>
      <c r="E133" s="24"/>
      <c r="F133" s="25"/>
      <c r="G133" s="26" t="str">
        <f aca="false">IF(OR(C133="",D133="",E133="",F133=""),"",(E133+F133)-(C133+D133))</f>
        <v/>
      </c>
      <c r="H133" s="27"/>
      <c r="I133" s="28"/>
      <c r="J133" s="29" t="n">
        <f aca="false">IF(N133="SST",0.314473,IF(N133="SLT",0.031243,IF(N133="LST",0.124228,IF(N133="LLT",0.010189,IF(N133="LST-OO",0.074671,IF(N133="LLT-OO",0.011965,IF(N133="LMT-OO",0.013497,IF(N133="HST",7.2954,IF(N133="HLT",0.60795)))))))))</f>
        <v>0</v>
      </c>
      <c r="K133" s="29" t="n">
        <f aca="false">IF(N133="SST",0.260619,IF(N133="SLT",0.02188,IF(N133="LST",0.040676,IF(N133="LLT",0.003372,IF(N133="LST-OO",0.037557,IF(N133="LLT-OO",0.002079,IF(N133="LMT-OO",0.012499,IF(N133="HST",0.004293,IF(N133="HLT",0.0003578)))))))))</f>
        <v>0</v>
      </c>
      <c r="L133" s="30" t="n">
        <f aca="false">IF(N133="SST",0.087,IF(N133="SLT",0.087,IF(N133="LST",0.12,IF(N133="LLT",0.12,IF(N133="LST-OO",0.12,IF(N133="LLT-OO",0.12,IF(N133="LMT-OO",0.12,IF(N133="HST",0.07,IF(N133="HLT",0.07)))))))))</f>
        <v>0</v>
      </c>
      <c r="M133" s="31" t="str">
        <f aca="false">IF(OR(H133="",I133=""),"",IF(N133="HST",J133+K133*((I133+H133)/2),IF(N133="HLT",J133+K133*((I133+H133)/2),J133+K133*LN((I133+H133)/2))))</f>
        <v/>
      </c>
      <c r="N133" s="28"/>
      <c r="O133" s="28"/>
      <c r="P133" s="26" t="str">
        <f aca="false">IF(O133="","",IF($H$3="US",IF(LEFT(N133,1)="S",IF(O133&lt;=4000,1,IF(O133&gt;4000,0.79+(6*O133/100000))),IF(LEFT(N133,1)="L",IF(O133&lt;=200,1,IF(O133&gt;200,1.005+(4.5526*O133/100000))),IF(LEFT(N133,1)="H",1))),IF($H$3="SI",IF(LEFT(N133,1)="S",IF(O133&lt;=1219.51,1,IF(O133&gt;1219.51,0.79+(6*(O133*3.28)/100000))),IF(LEFT(N133,1)="L",IF(O133&lt;=60.98,1,IF(O133&gt;60.98,1.005+(4.5526*(O133*3.28)/100000))),IF(LEFT(N133,1)="H",1))))))</f>
        <v/>
      </c>
      <c r="Q133" s="32"/>
      <c r="R133" s="33" t="str">
        <f aca="false">IF(OR(A133="",N133=""),"",IF(AF133&lt;0,0,IF(AD133=0,"Review",IF($H$3="US",ROUND(((H133-I133-(AG133*G133))/(G133*M133)-(L133*Q133))*P133,1),ROUND(((H133-I133-(AG133*G133))/(G133*M133)-(L133/8.696*Q133))*P133*37,1)))))</f>
        <v/>
      </c>
      <c r="S133" s="34" t="str">
        <f aca="false">IF(OR(R133="Review",R133=""),"",IF(R133=0,"",(SQRT(SUMSQ((5),(100*1.4/(H133-I133)),(100*IF($H$3="US",0.1,0.1*37)/R133)))/100)*R133))</f>
        <v/>
      </c>
      <c r="T133" s="62" t="str">
        <f aca="false">IF(OR(R133="Review",R133=""),"",IF(R133=0,"",S133/R133))</f>
        <v/>
      </c>
      <c r="U133" s="63"/>
      <c r="V133" s="63"/>
      <c r="W133" s="63"/>
      <c r="X133" s="63"/>
      <c r="Y133" s="63"/>
      <c r="Z133" s="63"/>
      <c r="AA133" s="63"/>
      <c r="AB133" s="63"/>
      <c r="AC133" s="2"/>
      <c r="AD133" s="64" t="n">
        <f aca="false">AND(NOT(ISBLANK(C133)),NOT(ISBLANK(E133)),NOT(ISBLANK(H133)),NOT(ISBLANK(I133)),NOT(ISBLANK(O133)),NOT(ISBLANK(Q133)),Q133&gt;=0,O133&gt;=0,H133&gt;=0,I133&gt;=0,G133&gt;0)</f>
        <v>0</v>
      </c>
      <c r="AE133" s="63" t="s">
        <v>39</v>
      </c>
      <c r="AF133" s="65" t="str">
        <f aca="false">IF(AD133=0,"Review",IF($H$3="US",((H133-I133-(AG133*G133))/(G133*M133)-(L133*Q133))*P133,((H133-I133-(AG133*G133))/(G133*M133)-(L133/8.696*Q133))*P133*37))</f>
        <v>Review</v>
      </c>
      <c r="AG133" s="66" t="n">
        <f aca="false">IF(OR(N133="SLT",N133="LLT",N133="LLT-OO",N133="HLT"),0.022223,0.066667)</f>
        <v>0.066667</v>
      </c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</row>
    <row r="134" customFormat="false" ht="18.1" hidden="false" customHeight="true" outlineLevel="0" collapsed="false">
      <c r="A134" s="23"/>
      <c r="B134" s="23"/>
      <c r="C134" s="24"/>
      <c r="D134" s="25"/>
      <c r="E134" s="24"/>
      <c r="F134" s="25"/>
      <c r="G134" s="26" t="str">
        <f aca="false">IF(OR(C134="",D134="",E134="",F134=""),"",(E134+F134)-(C134+D134))</f>
        <v/>
      </c>
      <c r="H134" s="27"/>
      <c r="I134" s="28"/>
      <c r="J134" s="29" t="n">
        <f aca="false">IF(N134="SST",0.314473,IF(N134="SLT",0.031243,IF(N134="LST",0.124228,IF(N134="LLT",0.010189,IF(N134="LST-OO",0.074671,IF(N134="LLT-OO",0.011965,IF(N134="LMT-OO",0.013497,IF(N134="HST",7.2954,IF(N134="HLT",0.60795)))))))))</f>
        <v>0</v>
      </c>
      <c r="K134" s="29" t="n">
        <f aca="false">IF(N134="SST",0.260619,IF(N134="SLT",0.02188,IF(N134="LST",0.040676,IF(N134="LLT",0.003372,IF(N134="LST-OO",0.037557,IF(N134="LLT-OO",0.002079,IF(N134="LMT-OO",0.012499,IF(N134="HST",0.004293,IF(N134="HLT",0.0003578)))))))))</f>
        <v>0</v>
      </c>
      <c r="L134" s="30" t="n">
        <f aca="false">IF(N134="SST",0.087,IF(N134="SLT",0.087,IF(N134="LST",0.12,IF(N134="LLT",0.12,IF(N134="LST-OO",0.12,IF(N134="LLT-OO",0.12,IF(N134="LMT-OO",0.12,IF(N134="HST",0.07,IF(N134="HLT",0.07)))))))))</f>
        <v>0</v>
      </c>
      <c r="M134" s="31" t="str">
        <f aca="false">IF(OR(H134="",I134=""),"",IF(N134="HST",J134+K134*((I134+H134)/2),IF(N134="HLT",J134+K134*((I134+H134)/2),J134+K134*LN((I134+H134)/2))))</f>
        <v/>
      </c>
      <c r="N134" s="28"/>
      <c r="O134" s="28"/>
      <c r="P134" s="26" t="str">
        <f aca="false">IF(O134="","",IF($H$3="US",IF(LEFT(N134,1)="S",IF(O134&lt;=4000,1,IF(O134&gt;4000,0.79+(6*O134/100000))),IF(LEFT(N134,1)="L",IF(O134&lt;=200,1,IF(O134&gt;200,1.005+(4.5526*O134/100000))),IF(LEFT(N134,1)="H",1))),IF($H$3="SI",IF(LEFT(N134,1)="S",IF(O134&lt;=1219.51,1,IF(O134&gt;1219.51,0.79+(6*(O134*3.28)/100000))),IF(LEFT(N134,1)="L",IF(O134&lt;=60.98,1,IF(O134&gt;60.98,1.005+(4.5526*(O134*3.28)/100000))),IF(LEFT(N134,1)="H",1))))))</f>
        <v/>
      </c>
      <c r="Q134" s="32"/>
      <c r="R134" s="33" t="str">
        <f aca="false">IF(OR(A134="",N134=""),"",IF(AF134&lt;0,0,IF(AD134=0,"Review",IF($H$3="US",ROUND(((H134-I134-(AG134*G134))/(G134*M134)-(L134*Q134))*P134,1),ROUND(((H134-I134-(AG134*G134))/(G134*M134)-(L134/8.696*Q134))*P134*37,1)))))</f>
        <v/>
      </c>
      <c r="S134" s="34" t="str">
        <f aca="false">IF(OR(R134="Review",R134=""),"",IF(R134=0,"",(SQRT(SUMSQ((5),(100*1.4/(H134-I134)),(100*IF($H$3="US",0.1,0.1*37)/R134)))/100)*R134))</f>
        <v/>
      </c>
      <c r="T134" s="62" t="str">
        <f aca="false">IF(OR(R134="Review",R134=""),"",IF(R134=0,"",S134/R134))</f>
        <v/>
      </c>
      <c r="U134" s="63"/>
      <c r="V134" s="63"/>
      <c r="W134" s="63"/>
      <c r="X134" s="63"/>
      <c r="Y134" s="63"/>
      <c r="Z134" s="63"/>
      <c r="AA134" s="63"/>
      <c r="AB134" s="63"/>
      <c r="AC134" s="2"/>
      <c r="AD134" s="64" t="n">
        <f aca="false">AND(NOT(ISBLANK(C134)),NOT(ISBLANK(E134)),NOT(ISBLANK(H134)),NOT(ISBLANK(I134)),NOT(ISBLANK(O134)),NOT(ISBLANK(Q134)),Q134&gt;=0,O134&gt;=0,H134&gt;=0,I134&gt;=0,G134&gt;0)</f>
        <v>0</v>
      </c>
      <c r="AE134" s="63" t="s">
        <v>39</v>
      </c>
      <c r="AF134" s="65" t="str">
        <f aca="false">IF(AD134=0,"Review",IF($H$3="US",((H134-I134-(AG134*G134))/(G134*M134)-(L134*Q134))*P134,((H134-I134-(AG134*G134))/(G134*M134)-(L134/8.696*Q134))*P134*37))</f>
        <v>Review</v>
      </c>
      <c r="AG134" s="66" t="n">
        <f aca="false">IF(OR(N134="SLT",N134="LLT",N134="LLT-OO",N134="HLT"),0.022223,0.066667)</f>
        <v>0.066667</v>
      </c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</row>
    <row r="135" customFormat="false" ht="18.1" hidden="false" customHeight="true" outlineLevel="0" collapsed="false">
      <c r="A135" s="23"/>
      <c r="B135" s="23"/>
      <c r="C135" s="24"/>
      <c r="D135" s="25"/>
      <c r="E135" s="24"/>
      <c r="F135" s="25"/>
      <c r="G135" s="26" t="str">
        <f aca="false">IF(OR(C135="",D135="",E135="",F135=""),"",(E135+F135)-(C135+D135))</f>
        <v/>
      </c>
      <c r="H135" s="27"/>
      <c r="I135" s="28"/>
      <c r="J135" s="29" t="n">
        <f aca="false">IF(N135="SST",0.314473,IF(N135="SLT",0.031243,IF(N135="LST",0.124228,IF(N135="LLT",0.010189,IF(N135="LST-OO",0.074671,IF(N135="LLT-OO",0.011965,IF(N135="LMT-OO",0.013497,IF(N135="HST",7.2954,IF(N135="HLT",0.60795)))))))))</f>
        <v>0</v>
      </c>
      <c r="K135" s="29" t="n">
        <f aca="false">IF(N135="SST",0.260619,IF(N135="SLT",0.02188,IF(N135="LST",0.040676,IF(N135="LLT",0.003372,IF(N135="LST-OO",0.037557,IF(N135="LLT-OO",0.002079,IF(N135="LMT-OO",0.012499,IF(N135="HST",0.004293,IF(N135="HLT",0.0003578)))))))))</f>
        <v>0</v>
      </c>
      <c r="L135" s="30" t="n">
        <f aca="false">IF(N135="SST",0.087,IF(N135="SLT",0.087,IF(N135="LST",0.12,IF(N135="LLT",0.12,IF(N135="LST-OO",0.12,IF(N135="LLT-OO",0.12,IF(N135="LMT-OO",0.12,IF(N135="HST",0.07,IF(N135="HLT",0.07)))))))))</f>
        <v>0</v>
      </c>
      <c r="M135" s="31" t="str">
        <f aca="false">IF(OR(H135="",I135=""),"",IF(N135="HST",J135+K135*((I135+H135)/2),IF(N135="HLT",J135+K135*((I135+H135)/2),J135+K135*LN((I135+H135)/2))))</f>
        <v/>
      </c>
      <c r="N135" s="28"/>
      <c r="O135" s="28"/>
      <c r="P135" s="26" t="str">
        <f aca="false">IF(O135="","",IF($H$3="US",IF(LEFT(N135,1)="S",IF(O135&lt;=4000,1,IF(O135&gt;4000,0.79+(6*O135/100000))),IF(LEFT(N135,1)="L",IF(O135&lt;=200,1,IF(O135&gt;200,1.005+(4.5526*O135/100000))),IF(LEFT(N135,1)="H",1))),IF($H$3="SI",IF(LEFT(N135,1)="S",IF(O135&lt;=1219.51,1,IF(O135&gt;1219.51,0.79+(6*(O135*3.28)/100000))),IF(LEFT(N135,1)="L",IF(O135&lt;=60.98,1,IF(O135&gt;60.98,1.005+(4.5526*(O135*3.28)/100000))),IF(LEFT(N135,1)="H",1))))))</f>
        <v/>
      </c>
      <c r="Q135" s="32"/>
      <c r="R135" s="33" t="str">
        <f aca="false">IF(OR(A135="",N135=""),"",IF(AF135&lt;0,0,IF(AD135=0,"Review",IF($H$3="US",ROUND(((H135-I135-(AG135*G135))/(G135*M135)-(L135*Q135))*P135,1),ROUND(((H135-I135-(AG135*G135))/(G135*M135)-(L135/8.696*Q135))*P135*37,1)))))</f>
        <v/>
      </c>
      <c r="S135" s="34" t="str">
        <f aca="false">IF(OR(R135="Review",R135=""),"",IF(R135=0,"",(SQRT(SUMSQ((5),(100*1.4/(H135-I135)),(100*IF($H$3="US",0.1,0.1*37)/R135)))/100)*R135))</f>
        <v/>
      </c>
      <c r="T135" s="62" t="str">
        <f aca="false">IF(OR(R135="Review",R135=""),"",IF(R135=0,"",S135/R135))</f>
        <v/>
      </c>
      <c r="U135" s="63"/>
      <c r="V135" s="63"/>
      <c r="W135" s="63"/>
      <c r="X135" s="63"/>
      <c r="Y135" s="63"/>
      <c r="Z135" s="63"/>
      <c r="AA135" s="63"/>
      <c r="AB135" s="63"/>
      <c r="AC135" s="2"/>
      <c r="AD135" s="64" t="n">
        <f aca="false">AND(NOT(ISBLANK(C135)),NOT(ISBLANK(E135)),NOT(ISBLANK(H135)),NOT(ISBLANK(I135)),NOT(ISBLANK(O135)),NOT(ISBLANK(Q135)),Q135&gt;=0,O135&gt;=0,H135&gt;=0,I135&gt;=0,G135&gt;0)</f>
        <v>0</v>
      </c>
      <c r="AE135" s="63" t="s">
        <v>39</v>
      </c>
      <c r="AF135" s="65" t="str">
        <f aca="false">IF(AD135=0,"Review",IF($H$3="US",((H135-I135-(AG135*G135))/(G135*M135)-(L135*Q135))*P135,((H135-I135-(AG135*G135))/(G135*M135)-(L135/8.696*Q135))*P135*37))</f>
        <v>Review</v>
      </c>
      <c r="AG135" s="66" t="n">
        <f aca="false">IF(OR(N135="SLT",N135="LLT",N135="LLT-OO",N135="HLT"),0.022223,0.066667)</f>
        <v>0.066667</v>
      </c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</row>
    <row r="136" customFormat="false" ht="18.1" hidden="false" customHeight="true" outlineLevel="0" collapsed="false">
      <c r="A136" s="23"/>
      <c r="B136" s="23"/>
      <c r="C136" s="24"/>
      <c r="D136" s="25"/>
      <c r="E136" s="24"/>
      <c r="F136" s="25"/>
      <c r="G136" s="26" t="str">
        <f aca="false">IF(OR(C136="",D136="",E136="",F136=""),"",(E136+F136)-(C136+D136))</f>
        <v/>
      </c>
      <c r="H136" s="27"/>
      <c r="I136" s="28"/>
      <c r="J136" s="29" t="n">
        <f aca="false">IF(N136="SST",0.314473,IF(N136="SLT",0.031243,IF(N136="LST",0.124228,IF(N136="LLT",0.010189,IF(N136="LST-OO",0.074671,IF(N136="LLT-OO",0.011965,IF(N136="LMT-OO",0.013497,IF(N136="HST",7.2954,IF(N136="HLT",0.60795)))))))))</f>
        <v>0</v>
      </c>
      <c r="K136" s="29" t="n">
        <f aca="false">IF(N136="SST",0.260619,IF(N136="SLT",0.02188,IF(N136="LST",0.040676,IF(N136="LLT",0.003372,IF(N136="LST-OO",0.037557,IF(N136="LLT-OO",0.002079,IF(N136="LMT-OO",0.012499,IF(N136="HST",0.004293,IF(N136="HLT",0.0003578)))))))))</f>
        <v>0</v>
      </c>
      <c r="L136" s="30" t="n">
        <f aca="false">IF(N136="SST",0.087,IF(N136="SLT",0.087,IF(N136="LST",0.12,IF(N136="LLT",0.12,IF(N136="LST-OO",0.12,IF(N136="LLT-OO",0.12,IF(N136="LMT-OO",0.12,IF(N136="HST",0.07,IF(N136="HLT",0.07)))))))))</f>
        <v>0</v>
      </c>
      <c r="M136" s="31" t="str">
        <f aca="false">IF(OR(H136="",I136=""),"",IF(N136="HST",J136+K136*((I136+H136)/2),IF(N136="HLT",J136+K136*((I136+H136)/2),J136+K136*LN((I136+H136)/2))))</f>
        <v/>
      </c>
      <c r="N136" s="28"/>
      <c r="O136" s="28"/>
      <c r="P136" s="26" t="str">
        <f aca="false">IF(O136="","",IF($H$3="US",IF(LEFT(N136,1)="S",IF(O136&lt;=4000,1,IF(O136&gt;4000,0.79+(6*O136/100000))),IF(LEFT(N136,1)="L",IF(O136&lt;=200,1,IF(O136&gt;200,1.005+(4.5526*O136/100000))),IF(LEFT(N136,1)="H",1))),IF($H$3="SI",IF(LEFT(N136,1)="S",IF(O136&lt;=1219.51,1,IF(O136&gt;1219.51,0.79+(6*(O136*3.28)/100000))),IF(LEFT(N136,1)="L",IF(O136&lt;=60.98,1,IF(O136&gt;60.98,1.005+(4.5526*(O136*3.28)/100000))),IF(LEFT(N136,1)="H",1))))))</f>
        <v/>
      </c>
      <c r="Q136" s="32"/>
      <c r="R136" s="33" t="str">
        <f aca="false">IF(OR(A136="",N136=""),"",IF(AF136&lt;0,0,IF(AD136=0,"Review",IF($H$3="US",ROUND(((H136-I136-(AG136*G136))/(G136*M136)-(L136*Q136))*P136,1),ROUND(((H136-I136-(AG136*G136))/(G136*M136)-(L136/8.696*Q136))*P136*37,1)))))</f>
        <v/>
      </c>
      <c r="S136" s="34" t="str">
        <f aca="false">IF(OR(R136="Review",R136=""),"",IF(R136=0,"",(SQRT(SUMSQ((5),(100*1.4/(H136-I136)),(100*IF($H$3="US",0.1,0.1*37)/R136)))/100)*R136))</f>
        <v/>
      </c>
      <c r="T136" s="62" t="str">
        <f aca="false">IF(OR(R136="Review",R136=""),"",IF(R136=0,"",S136/R136))</f>
        <v/>
      </c>
      <c r="U136" s="63"/>
      <c r="V136" s="63"/>
      <c r="W136" s="63"/>
      <c r="X136" s="63"/>
      <c r="Y136" s="63"/>
      <c r="Z136" s="63"/>
      <c r="AA136" s="63"/>
      <c r="AB136" s="63"/>
      <c r="AC136" s="2"/>
      <c r="AD136" s="64" t="n">
        <f aca="false">AND(NOT(ISBLANK(C136)),NOT(ISBLANK(E136)),NOT(ISBLANK(H136)),NOT(ISBLANK(I136)),NOT(ISBLANK(O136)),NOT(ISBLANK(Q136)),Q136&gt;=0,O136&gt;=0,H136&gt;=0,I136&gt;=0,G136&gt;0)</f>
        <v>0</v>
      </c>
      <c r="AE136" s="63" t="s">
        <v>39</v>
      </c>
      <c r="AF136" s="65" t="str">
        <f aca="false">IF(AD136=0,"Review",IF($H$3="US",((H136-I136-(AG136*G136))/(G136*M136)-(L136*Q136))*P136,((H136-I136-(AG136*G136))/(G136*M136)-(L136/8.696*Q136))*P136*37))</f>
        <v>Review</v>
      </c>
      <c r="AG136" s="66" t="n">
        <f aca="false">IF(OR(N136="SLT",N136="LLT",N136="LLT-OO",N136="HLT"),0.022223,0.066667)</f>
        <v>0.066667</v>
      </c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</row>
    <row r="137" customFormat="false" ht="18.1" hidden="false" customHeight="true" outlineLevel="0" collapsed="false">
      <c r="A137" s="23"/>
      <c r="B137" s="23"/>
      <c r="C137" s="24"/>
      <c r="D137" s="25"/>
      <c r="E137" s="24"/>
      <c r="F137" s="25"/>
      <c r="G137" s="26" t="str">
        <f aca="false">IF(OR(C137="",D137="",E137="",F137=""),"",(E137+F137)-(C137+D137))</f>
        <v/>
      </c>
      <c r="H137" s="27"/>
      <c r="I137" s="28"/>
      <c r="J137" s="29" t="n">
        <f aca="false">IF(N137="SST",0.314473,IF(N137="SLT",0.031243,IF(N137="LST",0.124228,IF(N137="LLT",0.010189,IF(N137="LST-OO",0.074671,IF(N137="LLT-OO",0.011965,IF(N137="LMT-OO",0.013497,IF(N137="HST",7.2954,IF(N137="HLT",0.60795)))))))))</f>
        <v>0</v>
      </c>
      <c r="K137" s="29" t="n">
        <f aca="false">IF(N137="SST",0.260619,IF(N137="SLT",0.02188,IF(N137="LST",0.040676,IF(N137="LLT",0.003372,IF(N137="LST-OO",0.037557,IF(N137="LLT-OO",0.002079,IF(N137="LMT-OO",0.012499,IF(N137="HST",0.004293,IF(N137="HLT",0.0003578)))))))))</f>
        <v>0</v>
      </c>
      <c r="L137" s="30" t="n">
        <f aca="false">IF(N137="SST",0.087,IF(N137="SLT",0.087,IF(N137="LST",0.12,IF(N137="LLT",0.12,IF(N137="LST-OO",0.12,IF(N137="LLT-OO",0.12,IF(N137="LMT-OO",0.12,IF(N137="HST",0.07,IF(N137="HLT",0.07)))))))))</f>
        <v>0</v>
      </c>
      <c r="M137" s="31" t="str">
        <f aca="false">IF(OR(H137="",I137=""),"",IF(N137="HST",J137+K137*((I137+H137)/2),IF(N137="HLT",J137+K137*((I137+H137)/2),J137+K137*LN((I137+H137)/2))))</f>
        <v/>
      </c>
      <c r="N137" s="28"/>
      <c r="O137" s="28"/>
      <c r="P137" s="26" t="str">
        <f aca="false">IF(O137="","",IF($H$3="US",IF(LEFT(N137,1)="S",IF(O137&lt;=4000,1,IF(O137&gt;4000,0.79+(6*O137/100000))),IF(LEFT(N137,1)="L",IF(O137&lt;=200,1,IF(O137&gt;200,1.005+(4.5526*O137/100000))),IF(LEFT(N137,1)="H",1))),IF($H$3="SI",IF(LEFT(N137,1)="S",IF(O137&lt;=1219.51,1,IF(O137&gt;1219.51,0.79+(6*(O137*3.28)/100000))),IF(LEFT(N137,1)="L",IF(O137&lt;=60.98,1,IF(O137&gt;60.98,1.005+(4.5526*(O137*3.28)/100000))),IF(LEFT(N137,1)="H",1))))))</f>
        <v/>
      </c>
      <c r="Q137" s="32"/>
      <c r="R137" s="33" t="str">
        <f aca="false">IF(OR(A137="",N137=""),"",IF(AF137&lt;0,0,IF(AD137=0,"Review",IF($H$3="US",ROUND(((H137-I137-(AG137*G137))/(G137*M137)-(L137*Q137))*P137,1),ROUND(((H137-I137-(AG137*G137))/(G137*M137)-(L137/8.696*Q137))*P137*37,1)))))</f>
        <v/>
      </c>
      <c r="S137" s="34" t="str">
        <f aca="false">IF(OR(R137="Review",R137=""),"",IF(R137=0,"",(SQRT(SUMSQ((5),(100*1.4/(H137-I137)),(100*IF($H$3="US",0.1,0.1*37)/R137)))/100)*R137))</f>
        <v/>
      </c>
      <c r="T137" s="62" t="str">
        <f aca="false">IF(OR(R137="Review",R137=""),"",IF(R137=0,"",S137/R137))</f>
        <v/>
      </c>
      <c r="U137" s="63"/>
      <c r="V137" s="63"/>
      <c r="W137" s="63"/>
      <c r="X137" s="63"/>
      <c r="Y137" s="63"/>
      <c r="Z137" s="63"/>
      <c r="AA137" s="63"/>
      <c r="AB137" s="63"/>
      <c r="AC137" s="2"/>
      <c r="AD137" s="64" t="n">
        <f aca="false">AND(NOT(ISBLANK(C137)),NOT(ISBLANK(E137)),NOT(ISBLANK(H137)),NOT(ISBLANK(I137)),NOT(ISBLANK(O137)),NOT(ISBLANK(Q137)),Q137&gt;=0,O137&gt;=0,H137&gt;=0,I137&gt;=0,G137&gt;0)</f>
        <v>0</v>
      </c>
      <c r="AE137" s="63" t="s">
        <v>39</v>
      </c>
      <c r="AF137" s="65" t="str">
        <f aca="false">IF(AD137=0,"Review",IF($H$3="US",((H137-I137-(AG137*G137))/(G137*M137)-(L137*Q137))*P137,((H137-I137-(AG137*G137))/(G137*M137)-(L137/8.696*Q137))*P137*37))</f>
        <v>Review</v>
      </c>
      <c r="AG137" s="66" t="n">
        <f aca="false">IF(OR(N137="SLT",N137="LLT",N137="LLT-OO",N137="HLT"),0.022223,0.066667)</f>
        <v>0.066667</v>
      </c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</row>
    <row r="138" customFormat="false" ht="18.1" hidden="false" customHeight="true" outlineLevel="0" collapsed="false">
      <c r="A138" s="23"/>
      <c r="B138" s="23"/>
      <c r="C138" s="24"/>
      <c r="D138" s="25"/>
      <c r="E138" s="24"/>
      <c r="F138" s="25"/>
      <c r="G138" s="26" t="str">
        <f aca="false">IF(OR(C138="",D138="",E138="",F138=""),"",(E138+F138)-(C138+D138))</f>
        <v/>
      </c>
      <c r="H138" s="27"/>
      <c r="I138" s="28"/>
      <c r="J138" s="29" t="n">
        <f aca="false">IF(N138="SST",0.314473,IF(N138="SLT",0.031243,IF(N138="LST",0.124228,IF(N138="LLT",0.010189,IF(N138="LST-OO",0.074671,IF(N138="LLT-OO",0.011965,IF(N138="LMT-OO",0.013497,IF(N138="HST",7.2954,IF(N138="HLT",0.60795)))))))))</f>
        <v>0</v>
      </c>
      <c r="K138" s="29" t="n">
        <f aca="false">IF(N138="SST",0.260619,IF(N138="SLT",0.02188,IF(N138="LST",0.040676,IF(N138="LLT",0.003372,IF(N138="LST-OO",0.037557,IF(N138="LLT-OO",0.002079,IF(N138="LMT-OO",0.012499,IF(N138="HST",0.004293,IF(N138="HLT",0.0003578)))))))))</f>
        <v>0</v>
      </c>
      <c r="L138" s="30" t="n">
        <f aca="false">IF(N138="SST",0.087,IF(N138="SLT",0.087,IF(N138="LST",0.12,IF(N138="LLT",0.12,IF(N138="LST-OO",0.12,IF(N138="LLT-OO",0.12,IF(N138="LMT-OO",0.12,IF(N138="HST",0.07,IF(N138="HLT",0.07)))))))))</f>
        <v>0</v>
      </c>
      <c r="M138" s="31" t="str">
        <f aca="false">IF(OR(H138="",I138=""),"",IF(N138="HST",J138+K138*((I138+H138)/2),IF(N138="HLT",J138+K138*((I138+H138)/2),J138+K138*LN((I138+H138)/2))))</f>
        <v/>
      </c>
      <c r="N138" s="28"/>
      <c r="O138" s="28"/>
      <c r="P138" s="26" t="str">
        <f aca="false">IF(O138="","",IF($H$3="US",IF(LEFT(N138,1)="S",IF(O138&lt;=4000,1,IF(O138&gt;4000,0.79+(6*O138/100000))),IF(LEFT(N138,1)="L",IF(O138&lt;=200,1,IF(O138&gt;200,1.005+(4.5526*O138/100000))),IF(LEFT(N138,1)="H",1))),IF($H$3="SI",IF(LEFT(N138,1)="S",IF(O138&lt;=1219.51,1,IF(O138&gt;1219.51,0.79+(6*(O138*3.28)/100000))),IF(LEFT(N138,1)="L",IF(O138&lt;=60.98,1,IF(O138&gt;60.98,1.005+(4.5526*(O138*3.28)/100000))),IF(LEFT(N138,1)="H",1))))))</f>
        <v/>
      </c>
      <c r="Q138" s="32"/>
      <c r="R138" s="33" t="str">
        <f aca="false">IF(OR(A138="",N138=""),"",IF(AF138&lt;0,0,IF(AD138=0,"Review",IF($H$3="US",ROUND(((H138-I138-(AG138*G138))/(G138*M138)-(L138*Q138))*P138,1),ROUND(((H138-I138-(AG138*G138))/(G138*M138)-(L138/8.696*Q138))*P138*37,1)))))</f>
        <v/>
      </c>
      <c r="S138" s="34" t="str">
        <f aca="false">IF(OR(R138="Review",R138=""),"",IF(R138=0,"",(SQRT(SUMSQ((5),(100*1.4/(H138-I138)),(100*IF($H$3="US",0.1,0.1*37)/R138)))/100)*R138))</f>
        <v/>
      </c>
      <c r="T138" s="62" t="str">
        <f aca="false">IF(OR(R138="Review",R138=""),"",IF(R138=0,"",S138/R138))</f>
        <v/>
      </c>
      <c r="U138" s="63"/>
      <c r="V138" s="63"/>
      <c r="W138" s="63"/>
      <c r="X138" s="63"/>
      <c r="Y138" s="63"/>
      <c r="Z138" s="63"/>
      <c r="AA138" s="63"/>
      <c r="AB138" s="63"/>
      <c r="AC138" s="2"/>
      <c r="AD138" s="64" t="n">
        <f aca="false">AND(NOT(ISBLANK(C138)),NOT(ISBLANK(E138)),NOT(ISBLANK(H138)),NOT(ISBLANK(I138)),NOT(ISBLANK(O138)),NOT(ISBLANK(Q138)),Q138&gt;=0,O138&gt;=0,H138&gt;=0,I138&gt;=0,G138&gt;0)</f>
        <v>0</v>
      </c>
      <c r="AE138" s="63" t="s">
        <v>39</v>
      </c>
      <c r="AF138" s="65" t="str">
        <f aca="false">IF(AD138=0,"Review",IF($H$3="US",((H138-I138-(AG138*G138))/(G138*M138)-(L138*Q138))*P138,((H138-I138-(AG138*G138))/(G138*M138)-(L138/8.696*Q138))*P138*37))</f>
        <v>Review</v>
      </c>
      <c r="AG138" s="66" t="n">
        <f aca="false">IF(OR(N138="SLT",N138="LLT",N138="LLT-OO",N138="HLT"),0.022223,0.066667)</f>
        <v>0.066667</v>
      </c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</row>
    <row r="139" customFormat="false" ht="18.1" hidden="false" customHeight="true" outlineLevel="0" collapsed="false">
      <c r="A139" s="23"/>
      <c r="B139" s="23"/>
      <c r="C139" s="24"/>
      <c r="D139" s="25"/>
      <c r="E139" s="24"/>
      <c r="F139" s="25"/>
      <c r="G139" s="26" t="str">
        <f aca="false">IF(OR(C139="",D139="",E139="",F139=""),"",(E139+F139)-(C139+D139))</f>
        <v/>
      </c>
      <c r="H139" s="27"/>
      <c r="I139" s="28"/>
      <c r="J139" s="29" t="n">
        <f aca="false">IF(N139="SST",0.314473,IF(N139="SLT",0.031243,IF(N139="LST",0.124228,IF(N139="LLT",0.010189,IF(N139="LST-OO",0.074671,IF(N139="LLT-OO",0.011965,IF(N139="LMT-OO",0.013497,IF(N139="HST",7.2954,IF(N139="HLT",0.60795)))))))))</f>
        <v>0</v>
      </c>
      <c r="K139" s="29" t="n">
        <f aca="false">IF(N139="SST",0.260619,IF(N139="SLT",0.02188,IF(N139="LST",0.040676,IF(N139="LLT",0.003372,IF(N139="LST-OO",0.037557,IF(N139="LLT-OO",0.002079,IF(N139="LMT-OO",0.012499,IF(N139="HST",0.004293,IF(N139="HLT",0.0003578)))))))))</f>
        <v>0</v>
      </c>
      <c r="L139" s="30" t="n">
        <f aca="false">IF(N139="SST",0.087,IF(N139="SLT",0.087,IF(N139="LST",0.12,IF(N139="LLT",0.12,IF(N139="LST-OO",0.12,IF(N139="LLT-OO",0.12,IF(N139="LMT-OO",0.12,IF(N139="HST",0.07,IF(N139="HLT",0.07)))))))))</f>
        <v>0</v>
      </c>
      <c r="M139" s="31" t="str">
        <f aca="false">IF(OR(H139="",I139=""),"",IF(N139="HST",J139+K139*((I139+H139)/2),IF(N139="HLT",J139+K139*((I139+H139)/2),J139+K139*LN((I139+H139)/2))))</f>
        <v/>
      </c>
      <c r="N139" s="28"/>
      <c r="O139" s="28"/>
      <c r="P139" s="26" t="str">
        <f aca="false">IF(O139="","",IF($H$3="US",IF(LEFT(N139,1)="S",IF(O139&lt;=4000,1,IF(O139&gt;4000,0.79+(6*O139/100000))),IF(LEFT(N139,1)="L",IF(O139&lt;=200,1,IF(O139&gt;200,1.005+(4.5526*O139/100000))),IF(LEFT(N139,1)="H",1))),IF($H$3="SI",IF(LEFT(N139,1)="S",IF(O139&lt;=1219.51,1,IF(O139&gt;1219.51,0.79+(6*(O139*3.28)/100000))),IF(LEFT(N139,1)="L",IF(O139&lt;=60.98,1,IF(O139&gt;60.98,1.005+(4.5526*(O139*3.28)/100000))),IF(LEFT(N139,1)="H",1))))))</f>
        <v/>
      </c>
      <c r="Q139" s="32"/>
      <c r="R139" s="33" t="str">
        <f aca="false">IF(OR(A139="",N139=""),"",IF(AF139&lt;0,0,IF(AD139=0,"Review",IF($H$3="US",ROUND(((H139-I139-(AG139*G139))/(G139*M139)-(L139*Q139))*P139,1),ROUND(((H139-I139-(AG139*G139))/(G139*M139)-(L139/8.696*Q139))*P139*37,1)))))</f>
        <v/>
      </c>
      <c r="S139" s="34" t="str">
        <f aca="false">IF(OR(R139="Review",R139=""),"",IF(R139=0,"",(SQRT(SUMSQ((5),(100*1.4/(H139-I139)),(100*IF($H$3="US",0.1,0.1*37)/R139)))/100)*R139))</f>
        <v/>
      </c>
      <c r="T139" s="62" t="str">
        <f aca="false">IF(OR(R139="Review",R139=""),"",IF(R139=0,"",S139/R139))</f>
        <v/>
      </c>
      <c r="U139" s="63"/>
      <c r="V139" s="63"/>
      <c r="W139" s="63"/>
      <c r="X139" s="63"/>
      <c r="Y139" s="63"/>
      <c r="Z139" s="63"/>
      <c r="AA139" s="63"/>
      <c r="AB139" s="63"/>
      <c r="AC139" s="2"/>
      <c r="AD139" s="64" t="n">
        <f aca="false">AND(NOT(ISBLANK(C139)),NOT(ISBLANK(E139)),NOT(ISBLANK(H139)),NOT(ISBLANK(I139)),NOT(ISBLANK(O139)),NOT(ISBLANK(Q139)),Q139&gt;=0,O139&gt;=0,H139&gt;=0,I139&gt;=0,G139&gt;0)</f>
        <v>0</v>
      </c>
      <c r="AE139" s="63" t="s">
        <v>39</v>
      </c>
      <c r="AF139" s="65" t="str">
        <f aca="false">IF(AD139=0,"Review",IF($H$3="US",((H139-I139-(AG139*G139))/(G139*M139)-(L139*Q139))*P139,((H139-I139-(AG139*G139))/(G139*M139)-(L139/8.696*Q139))*P139*37))</f>
        <v>Review</v>
      </c>
      <c r="AG139" s="66" t="n">
        <f aca="false">IF(OR(N139="SLT",N139="LLT",N139="LLT-OO",N139="HLT"),0.022223,0.066667)</f>
        <v>0.066667</v>
      </c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</row>
    <row r="140" customFormat="false" ht="18.1" hidden="false" customHeight="true" outlineLevel="0" collapsed="false">
      <c r="A140" s="23"/>
      <c r="B140" s="23"/>
      <c r="C140" s="24"/>
      <c r="D140" s="25"/>
      <c r="E140" s="24"/>
      <c r="F140" s="25"/>
      <c r="G140" s="26" t="str">
        <f aca="false">IF(OR(C140="",D140="",E140="",F140=""),"",(E140+F140)-(C140+D140))</f>
        <v/>
      </c>
      <c r="H140" s="27"/>
      <c r="I140" s="28"/>
      <c r="J140" s="29" t="n">
        <f aca="false">IF(N140="SST",0.314473,IF(N140="SLT",0.031243,IF(N140="LST",0.124228,IF(N140="LLT",0.010189,IF(N140="LST-OO",0.074671,IF(N140="LLT-OO",0.011965,IF(N140="LMT-OO",0.013497,IF(N140="HST",7.2954,IF(N140="HLT",0.60795)))))))))</f>
        <v>0</v>
      </c>
      <c r="K140" s="29" t="n">
        <f aca="false">IF(N140="SST",0.260619,IF(N140="SLT",0.02188,IF(N140="LST",0.040676,IF(N140="LLT",0.003372,IF(N140="LST-OO",0.037557,IF(N140="LLT-OO",0.002079,IF(N140="LMT-OO",0.012499,IF(N140="HST",0.004293,IF(N140="HLT",0.0003578)))))))))</f>
        <v>0</v>
      </c>
      <c r="L140" s="30" t="n">
        <f aca="false">IF(N140="SST",0.087,IF(N140="SLT",0.087,IF(N140="LST",0.12,IF(N140="LLT",0.12,IF(N140="LST-OO",0.12,IF(N140="LLT-OO",0.12,IF(N140="LMT-OO",0.12,IF(N140="HST",0.07,IF(N140="HLT",0.07)))))))))</f>
        <v>0</v>
      </c>
      <c r="M140" s="31" t="str">
        <f aca="false">IF(OR(H140="",I140=""),"",IF(N140="HST",J140+K140*((I140+H140)/2),IF(N140="HLT",J140+K140*((I140+H140)/2),J140+K140*LN((I140+H140)/2))))</f>
        <v/>
      </c>
      <c r="N140" s="28"/>
      <c r="O140" s="28"/>
      <c r="P140" s="26" t="str">
        <f aca="false">IF(O140="","",IF($H$3="US",IF(LEFT(N140,1)="S",IF(O140&lt;=4000,1,IF(O140&gt;4000,0.79+(6*O140/100000))),IF(LEFT(N140,1)="L",IF(O140&lt;=200,1,IF(O140&gt;200,1.005+(4.5526*O140/100000))),IF(LEFT(N140,1)="H",1))),IF($H$3="SI",IF(LEFT(N140,1)="S",IF(O140&lt;=1219.51,1,IF(O140&gt;1219.51,0.79+(6*(O140*3.28)/100000))),IF(LEFT(N140,1)="L",IF(O140&lt;=60.98,1,IF(O140&gt;60.98,1.005+(4.5526*(O140*3.28)/100000))),IF(LEFT(N140,1)="H",1))))))</f>
        <v/>
      </c>
      <c r="Q140" s="32"/>
      <c r="R140" s="33" t="str">
        <f aca="false">IF(OR(A140="",N140=""),"",IF(AF140&lt;0,0,IF(AD140=0,"Review",IF($H$3="US",ROUND(((H140-I140-(AG140*G140))/(G140*M140)-(L140*Q140))*P140,1),ROUND(((H140-I140-(AG140*G140))/(G140*M140)-(L140/8.696*Q140))*P140*37,1)))))</f>
        <v/>
      </c>
      <c r="S140" s="34" t="str">
        <f aca="false">IF(OR(R140="Review",R140=""),"",IF(R140=0,"",(SQRT(SUMSQ((5),(100*1.4/(H140-I140)),(100*IF($H$3="US",0.1,0.1*37)/R140)))/100)*R140))</f>
        <v/>
      </c>
      <c r="T140" s="62" t="str">
        <f aca="false">IF(OR(R140="Review",R140=""),"",IF(R140=0,"",S140/R140))</f>
        <v/>
      </c>
      <c r="U140" s="63"/>
      <c r="V140" s="63"/>
      <c r="W140" s="63"/>
      <c r="X140" s="63"/>
      <c r="Y140" s="63"/>
      <c r="Z140" s="63"/>
      <c r="AA140" s="63"/>
      <c r="AB140" s="63"/>
      <c r="AC140" s="2"/>
      <c r="AD140" s="64" t="n">
        <f aca="false">AND(NOT(ISBLANK(C140)),NOT(ISBLANK(E140)),NOT(ISBLANK(H140)),NOT(ISBLANK(I140)),NOT(ISBLANK(O140)),NOT(ISBLANK(Q140)),Q140&gt;=0,O140&gt;=0,H140&gt;=0,I140&gt;=0,G140&gt;0)</f>
        <v>0</v>
      </c>
      <c r="AE140" s="63" t="s">
        <v>39</v>
      </c>
      <c r="AF140" s="65" t="str">
        <f aca="false">IF(AD140=0,"Review",IF($H$3="US",((H140-I140-(AG140*G140))/(G140*M140)-(L140*Q140))*P140,((H140-I140-(AG140*G140))/(G140*M140)-(L140/8.696*Q140))*P140*37))</f>
        <v>Review</v>
      </c>
      <c r="AG140" s="66" t="n">
        <f aca="false">IF(OR(N140="SLT",N140="LLT",N140="LLT-OO",N140="HLT"),0.022223,0.066667)</f>
        <v>0.066667</v>
      </c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</row>
    <row r="141" customFormat="false" ht="18.1" hidden="false" customHeight="true" outlineLevel="0" collapsed="false">
      <c r="A141" s="23"/>
      <c r="B141" s="23"/>
      <c r="C141" s="24"/>
      <c r="D141" s="25"/>
      <c r="E141" s="24"/>
      <c r="F141" s="25"/>
      <c r="G141" s="26" t="str">
        <f aca="false">IF(OR(C141="",D141="",E141="",F141=""),"",(E141+F141)-(C141+D141))</f>
        <v/>
      </c>
      <c r="H141" s="27"/>
      <c r="I141" s="28"/>
      <c r="J141" s="29" t="n">
        <f aca="false">IF(N141="SST",0.314473,IF(N141="SLT",0.031243,IF(N141="LST",0.124228,IF(N141="LLT",0.010189,IF(N141="LST-OO",0.074671,IF(N141="LLT-OO",0.011965,IF(N141="LMT-OO",0.013497,IF(N141="HST",7.2954,IF(N141="HLT",0.60795)))))))))</f>
        <v>0</v>
      </c>
      <c r="K141" s="29" t="n">
        <f aca="false">IF(N141="SST",0.260619,IF(N141="SLT",0.02188,IF(N141="LST",0.040676,IF(N141="LLT",0.003372,IF(N141="LST-OO",0.037557,IF(N141="LLT-OO",0.002079,IF(N141="LMT-OO",0.012499,IF(N141="HST",0.004293,IF(N141="HLT",0.0003578)))))))))</f>
        <v>0</v>
      </c>
      <c r="L141" s="30" t="n">
        <f aca="false">IF(N141="SST",0.087,IF(N141="SLT",0.087,IF(N141="LST",0.12,IF(N141="LLT",0.12,IF(N141="LST-OO",0.12,IF(N141="LLT-OO",0.12,IF(N141="LMT-OO",0.12,IF(N141="HST",0.07,IF(N141="HLT",0.07)))))))))</f>
        <v>0</v>
      </c>
      <c r="M141" s="31" t="str">
        <f aca="false">IF(OR(H141="",I141=""),"",IF(N141="HST",J141+K141*((I141+H141)/2),IF(N141="HLT",J141+K141*((I141+H141)/2),J141+K141*LN((I141+H141)/2))))</f>
        <v/>
      </c>
      <c r="N141" s="28"/>
      <c r="O141" s="28"/>
      <c r="P141" s="26" t="str">
        <f aca="false">IF(O141="","",IF($H$3="US",IF(LEFT(N141,1)="S",IF(O141&lt;=4000,1,IF(O141&gt;4000,0.79+(6*O141/100000))),IF(LEFT(N141,1)="L",IF(O141&lt;=200,1,IF(O141&gt;200,1.005+(4.5526*O141/100000))),IF(LEFT(N141,1)="H",1))),IF($H$3="SI",IF(LEFT(N141,1)="S",IF(O141&lt;=1219.51,1,IF(O141&gt;1219.51,0.79+(6*(O141*3.28)/100000))),IF(LEFT(N141,1)="L",IF(O141&lt;=60.98,1,IF(O141&gt;60.98,1.005+(4.5526*(O141*3.28)/100000))),IF(LEFT(N141,1)="H",1))))))</f>
        <v/>
      </c>
      <c r="Q141" s="32"/>
      <c r="R141" s="33" t="str">
        <f aca="false">IF(OR(A141="",N141=""),"",IF(AF141&lt;0,0,IF(AD141=0,"Review",IF($H$3="US",ROUND(((H141-I141-(AG141*G141))/(G141*M141)-(L141*Q141))*P141,1),ROUND(((H141-I141-(AG141*G141))/(G141*M141)-(L141/8.696*Q141))*P141*37,1)))))</f>
        <v/>
      </c>
      <c r="S141" s="34" t="str">
        <f aca="false">IF(OR(R141="Review",R141=""),"",IF(R141=0,"",(SQRT(SUMSQ((5),(100*1.4/(H141-I141)),(100*IF($H$3="US",0.1,0.1*37)/R141)))/100)*R141))</f>
        <v/>
      </c>
      <c r="T141" s="62" t="str">
        <f aca="false">IF(OR(R141="Review",R141=""),"",IF(R141=0,"",S141/R141))</f>
        <v/>
      </c>
      <c r="U141" s="63"/>
      <c r="V141" s="63"/>
      <c r="W141" s="63"/>
      <c r="X141" s="63"/>
      <c r="Y141" s="63"/>
      <c r="Z141" s="63"/>
      <c r="AA141" s="63"/>
      <c r="AB141" s="63"/>
      <c r="AC141" s="2"/>
      <c r="AD141" s="64" t="n">
        <f aca="false">AND(NOT(ISBLANK(C141)),NOT(ISBLANK(E141)),NOT(ISBLANK(H141)),NOT(ISBLANK(I141)),NOT(ISBLANK(O141)),NOT(ISBLANK(Q141)),Q141&gt;=0,O141&gt;=0,H141&gt;=0,I141&gt;=0,G141&gt;0)</f>
        <v>0</v>
      </c>
      <c r="AE141" s="63" t="s">
        <v>39</v>
      </c>
      <c r="AF141" s="65" t="str">
        <f aca="false">IF(AD141=0,"Review",IF($H$3="US",((H141-I141-(AG141*G141))/(G141*M141)-(L141*Q141))*P141,((H141-I141-(AG141*G141))/(G141*M141)-(L141/8.696*Q141))*P141*37))</f>
        <v>Review</v>
      </c>
      <c r="AG141" s="66" t="n">
        <f aca="false">IF(OR(N141="SLT",N141="LLT",N141="LLT-OO",N141="HLT"),0.022223,0.066667)</f>
        <v>0.066667</v>
      </c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</row>
    <row r="142" customFormat="false" ht="18.1" hidden="false" customHeight="true" outlineLevel="0" collapsed="false">
      <c r="A142" s="23"/>
      <c r="B142" s="23"/>
      <c r="C142" s="24"/>
      <c r="D142" s="25"/>
      <c r="E142" s="24"/>
      <c r="F142" s="25"/>
      <c r="G142" s="26" t="str">
        <f aca="false">IF(OR(C142="",D142="",E142="",F142=""),"",(E142+F142)-(C142+D142))</f>
        <v/>
      </c>
      <c r="H142" s="27"/>
      <c r="I142" s="28"/>
      <c r="J142" s="29" t="n">
        <f aca="false">IF(N142="SST",0.314473,IF(N142="SLT",0.031243,IF(N142="LST",0.124228,IF(N142="LLT",0.010189,IF(N142="LST-OO",0.074671,IF(N142="LLT-OO",0.011965,IF(N142="LMT-OO",0.013497,IF(N142="HST",7.2954,IF(N142="HLT",0.60795)))))))))</f>
        <v>0</v>
      </c>
      <c r="K142" s="29" t="n">
        <f aca="false">IF(N142="SST",0.260619,IF(N142="SLT",0.02188,IF(N142="LST",0.040676,IF(N142="LLT",0.003372,IF(N142="LST-OO",0.037557,IF(N142="LLT-OO",0.002079,IF(N142="LMT-OO",0.012499,IF(N142="HST",0.004293,IF(N142="HLT",0.0003578)))))))))</f>
        <v>0</v>
      </c>
      <c r="L142" s="30" t="n">
        <f aca="false">IF(N142="SST",0.087,IF(N142="SLT",0.087,IF(N142="LST",0.12,IF(N142="LLT",0.12,IF(N142="LST-OO",0.12,IF(N142="LLT-OO",0.12,IF(N142="LMT-OO",0.12,IF(N142="HST",0.07,IF(N142="HLT",0.07)))))))))</f>
        <v>0</v>
      </c>
      <c r="M142" s="31" t="str">
        <f aca="false">IF(OR(H142="",I142=""),"",IF(N142="HST",J142+K142*((I142+H142)/2),IF(N142="HLT",J142+K142*((I142+H142)/2),J142+K142*LN((I142+H142)/2))))</f>
        <v/>
      </c>
      <c r="N142" s="28"/>
      <c r="O142" s="28"/>
      <c r="P142" s="26" t="str">
        <f aca="false">IF(O142="","",IF($H$3="US",IF(LEFT(N142,1)="S",IF(O142&lt;=4000,1,IF(O142&gt;4000,0.79+(6*O142/100000))),IF(LEFT(N142,1)="L",IF(O142&lt;=200,1,IF(O142&gt;200,1.005+(4.5526*O142/100000))),IF(LEFT(N142,1)="H",1))),IF($H$3="SI",IF(LEFT(N142,1)="S",IF(O142&lt;=1219.51,1,IF(O142&gt;1219.51,0.79+(6*(O142*3.28)/100000))),IF(LEFT(N142,1)="L",IF(O142&lt;=60.98,1,IF(O142&gt;60.98,1.005+(4.5526*(O142*3.28)/100000))),IF(LEFT(N142,1)="H",1))))))</f>
        <v/>
      </c>
      <c r="Q142" s="32"/>
      <c r="R142" s="33" t="str">
        <f aca="false">IF(OR(A142="",N142=""),"",IF(AF142&lt;0,0,IF(AD142=0,"Review",IF($H$3="US",ROUND(((H142-I142-(AG142*G142))/(G142*M142)-(L142*Q142))*P142,1),ROUND(((H142-I142-(AG142*G142))/(G142*M142)-(L142/8.696*Q142))*P142*37,1)))))</f>
        <v/>
      </c>
      <c r="S142" s="34" t="str">
        <f aca="false">IF(OR(R142="Review",R142=""),"",IF(R142=0,"",(SQRT(SUMSQ((5),(100*1.4/(H142-I142)),(100*IF($H$3="US",0.1,0.1*37)/R142)))/100)*R142))</f>
        <v/>
      </c>
      <c r="T142" s="62" t="str">
        <f aca="false">IF(OR(R142="Review",R142=""),"",IF(R142=0,"",S142/R142))</f>
        <v/>
      </c>
      <c r="U142" s="63"/>
      <c r="V142" s="63"/>
      <c r="W142" s="63"/>
      <c r="X142" s="63"/>
      <c r="Y142" s="63"/>
      <c r="Z142" s="63"/>
      <c r="AA142" s="63"/>
      <c r="AB142" s="63"/>
      <c r="AC142" s="2"/>
      <c r="AD142" s="64" t="n">
        <f aca="false">AND(NOT(ISBLANK(C142)),NOT(ISBLANK(E142)),NOT(ISBLANK(H142)),NOT(ISBLANK(I142)),NOT(ISBLANK(O142)),NOT(ISBLANK(Q142)),Q142&gt;=0,O142&gt;=0,H142&gt;=0,I142&gt;=0,G142&gt;0)</f>
        <v>0</v>
      </c>
      <c r="AE142" s="63" t="s">
        <v>39</v>
      </c>
      <c r="AF142" s="65" t="str">
        <f aca="false">IF(AD142=0,"Review",IF($H$3="US",((H142-I142-(AG142*G142))/(G142*M142)-(L142*Q142))*P142,((H142-I142-(AG142*G142))/(G142*M142)-(L142/8.696*Q142))*P142*37))</f>
        <v>Review</v>
      </c>
      <c r="AG142" s="66" t="n">
        <f aca="false">IF(OR(N142="SLT",N142="LLT",N142="LLT-OO",N142="HLT"),0.022223,0.066667)</f>
        <v>0.066667</v>
      </c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</row>
    <row r="143" customFormat="false" ht="18.1" hidden="false" customHeight="true" outlineLevel="0" collapsed="false">
      <c r="A143" s="23"/>
      <c r="B143" s="23"/>
      <c r="C143" s="24"/>
      <c r="D143" s="25"/>
      <c r="E143" s="24"/>
      <c r="F143" s="25"/>
      <c r="G143" s="26" t="str">
        <f aca="false">IF(OR(C143="",D143="",E143="",F143=""),"",(E143+F143)-(C143+D143))</f>
        <v/>
      </c>
      <c r="H143" s="27"/>
      <c r="I143" s="28"/>
      <c r="J143" s="29" t="n">
        <f aca="false">IF(N143="SST",0.314473,IF(N143="SLT",0.031243,IF(N143="LST",0.124228,IF(N143="LLT",0.010189,IF(N143="LST-OO",0.074671,IF(N143="LLT-OO",0.011965,IF(N143="LMT-OO",0.013497,IF(N143="HST",7.2954,IF(N143="HLT",0.60795)))))))))</f>
        <v>0</v>
      </c>
      <c r="K143" s="29" t="n">
        <f aca="false">IF(N143="SST",0.260619,IF(N143="SLT",0.02188,IF(N143="LST",0.040676,IF(N143="LLT",0.003372,IF(N143="LST-OO",0.037557,IF(N143="LLT-OO",0.002079,IF(N143="LMT-OO",0.012499,IF(N143="HST",0.004293,IF(N143="HLT",0.0003578)))))))))</f>
        <v>0</v>
      </c>
      <c r="L143" s="30" t="n">
        <f aca="false">IF(N143="SST",0.087,IF(N143="SLT",0.087,IF(N143="LST",0.12,IF(N143="LLT",0.12,IF(N143="LST-OO",0.12,IF(N143="LLT-OO",0.12,IF(N143="LMT-OO",0.12,IF(N143="HST",0.07,IF(N143="HLT",0.07)))))))))</f>
        <v>0</v>
      </c>
      <c r="M143" s="31" t="str">
        <f aca="false">IF(OR(H143="",I143=""),"",IF(N143="HST",J143+K143*((I143+H143)/2),IF(N143="HLT",J143+K143*((I143+H143)/2),J143+K143*LN((I143+H143)/2))))</f>
        <v/>
      </c>
      <c r="N143" s="28"/>
      <c r="O143" s="28"/>
      <c r="P143" s="26" t="str">
        <f aca="false">IF(O143="","",IF($H$3="US",IF(LEFT(N143,1)="S",IF(O143&lt;=4000,1,IF(O143&gt;4000,0.79+(6*O143/100000))),IF(LEFT(N143,1)="L",IF(O143&lt;=200,1,IF(O143&gt;200,1.005+(4.5526*O143/100000))),IF(LEFT(N143,1)="H",1))),IF($H$3="SI",IF(LEFT(N143,1)="S",IF(O143&lt;=1219.51,1,IF(O143&gt;1219.51,0.79+(6*(O143*3.28)/100000))),IF(LEFT(N143,1)="L",IF(O143&lt;=60.98,1,IF(O143&gt;60.98,1.005+(4.5526*(O143*3.28)/100000))),IF(LEFT(N143,1)="H",1))))))</f>
        <v/>
      </c>
      <c r="Q143" s="32"/>
      <c r="R143" s="33" t="str">
        <f aca="false">IF(OR(A143="",N143=""),"",IF(AF143&lt;0,0,IF(AD143=0,"Review",IF($H$3="US",ROUND(((H143-I143-(AG143*G143))/(G143*M143)-(L143*Q143))*P143,1),ROUND(((H143-I143-(AG143*G143))/(G143*M143)-(L143/8.696*Q143))*P143*37,1)))))</f>
        <v/>
      </c>
      <c r="S143" s="34" t="str">
        <f aca="false">IF(OR(R143="Review",R143=""),"",IF(R143=0,"",(SQRT(SUMSQ((5),(100*1.4/(H143-I143)),(100*IF($H$3="US",0.1,0.1*37)/R143)))/100)*R143))</f>
        <v/>
      </c>
      <c r="T143" s="62" t="str">
        <f aca="false">IF(OR(R143="Review",R143=""),"",IF(R143=0,"",S143/R143))</f>
        <v/>
      </c>
      <c r="U143" s="63"/>
      <c r="V143" s="63"/>
      <c r="W143" s="63"/>
      <c r="X143" s="63"/>
      <c r="Y143" s="63"/>
      <c r="Z143" s="63"/>
      <c r="AA143" s="63"/>
      <c r="AB143" s="63"/>
      <c r="AC143" s="2"/>
      <c r="AD143" s="64" t="n">
        <f aca="false">AND(NOT(ISBLANK(C143)),NOT(ISBLANK(E143)),NOT(ISBLANK(H143)),NOT(ISBLANK(I143)),NOT(ISBLANK(O143)),NOT(ISBLANK(Q143)),Q143&gt;=0,O143&gt;=0,H143&gt;=0,I143&gt;=0,G143&gt;0)</f>
        <v>0</v>
      </c>
      <c r="AE143" s="63" t="s">
        <v>39</v>
      </c>
      <c r="AF143" s="65" t="str">
        <f aca="false">IF(AD143=0,"Review",IF($H$3="US",((H143-I143-(AG143*G143))/(G143*M143)-(L143*Q143))*P143,((H143-I143-(AG143*G143))/(G143*M143)-(L143/8.696*Q143))*P143*37))</f>
        <v>Review</v>
      </c>
      <c r="AG143" s="66" t="n">
        <f aca="false">IF(OR(N143="SLT",N143="LLT",N143="LLT-OO",N143="HLT"),0.022223,0.066667)</f>
        <v>0.066667</v>
      </c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</row>
    <row r="144" customFormat="false" ht="18.1" hidden="false" customHeight="true" outlineLevel="0" collapsed="false">
      <c r="A144" s="23"/>
      <c r="B144" s="23"/>
      <c r="C144" s="24"/>
      <c r="D144" s="25"/>
      <c r="E144" s="24"/>
      <c r="F144" s="25"/>
      <c r="G144" s="26" t="str">
        <f aca="false">IF(OR(C144="",D144="",E144="",F144=""),"",(E144+F144)-(C144+D144))</f>
        <v/>
      </c>
      <c r="H144" s="27"/>
      <c r="I144" s="28"/>
      <c r="J144" s="29" t="n">
        <f aca="false">IF(N144="SST",0.314473,IF(N144="SLT",0.031243,IF(N144="LST",0.124228,IF(N144="LLT",0.010189,IF(N144="LST-OO",0.074671,IF(N144="LLT-OO",0.011965,IF(N144="LMT-OO",0.013497,IF(N144="HST",7.2954,IF(N144="HLT",0.60795)))))))))</f>
        <v>0</v>
      </c>
      <c r="K144" s="29" t="n">
        <f aca="false">IF(N144="SST",0.260619,IF(N144="SLT",0.02188,IF(N144="LST",0.040676,IF(N144="LLT",0.003372,IF(N144="LST-OO",0.037557,IF(N144="LLT-OO",0.002079,IF(N144="LMT-OO",0.012499,IF(N144="HST",0.004293,IF(N144="HLT",0.0003578)))))))))</f>
        <v>0</v>
      </c>
      <c r="L144" s="30" t="n">
        <f aca="false">IF(N144="SST",0.087,IF(N144="SLT",0.087,IF(N144="LST",0.12,IF(N144="LLT",0.12,IF(N144="LST-OO",0.12,IF(N144="LLT-OO",0.12,IF(N144="LMT-OO",0.12,IF(N144="HST",0.07,IF(N144="HLT",0.07)))))))))</f>
        <v>0</v>
      </c>
      <c r="M144" s="31" t="str">
        <f aca="false">IF(OR(H144="",I144=""),"",IF(N144="HST",J144+K144*((I144+H144)/2),IF(N144="HLT",J144+K144*((I144+H144)/2),J144+K144*LN((I144+H144)/2))))</f>
        <v/>
      </c>
      <c r="N144" s="28"/>
      <c r="O144" s="28"/>
      <c r="P144" s="26" t="str">
        <f aca="false">IF(O144="","",IF($H$3="US",IF(LEFT(N144,1)="S",IF(O144&lt;=4000,1,IF(O144&gt;4000,0.79+(6*O144/100000))),IF(LEFT(N144,1)="L",IF(O144&lt;=200,1,IF(O144&gt;200,1.005+(4.5526*O144/100000))),IF(LEFT(N144,1)="H",1))),IF($H$3="SI",IF(LEFT(N144,1)="S",IF(O144&lt;=1219.51,1,IF(O144&gt;1219.51,0.79+(6*(O144*3.28)/100000))),IF(LEFT(N144,1)="L",IF(O144&lt;=60.98,1,IF(O144&gt;60.98,1.005+(4.5526*(O144*3.28)/100000))),IF(LEFT(N144,1)="H",1))))))</f>
        <v/>
      </c>
      <c r="Q144" s="32"/>
      <c r="R144" s="33" t="str">
        <f aca="false">IF(OR(A144="",N144=""),"",IF(AF144&lt;0,0,IF(AD144=0,"Review",IF($H$3="US",ROUND(((H144-I144-(AG144*G144))/(G144*M144)-(L144*Q144))*P144,1),ROUND(((H144-I144-(AG144*G144))/(G144*M144)-(L144/8.696*Q144))*P144*37,1)))))</f>
        <v/>
      </c>
      <c r="S144" s="34" t="str">
        <f aca="false">IF(OR(R144="Review",R144=""),"",IF(R144=0,"",(SQRT(SUMSQ((5),(100*1.4/(H144-I144)),(100*IF($H$3="US",0.1,0.1*37)/R144)))/100)*R144))</f>
        <v/>
      </c>
      <c r="T144" s="62" t="str">
        <f aca="false">IF(OR(R144="Review",R144=""),"",IF(R144=0,"",S144/R144))</f>
        <v/>
      </c>
      <c r="U144" s="63"/>
      <c r="V144" s="63"/>
      <c r="W144" s="63"/>
      <c r="X144" s="63"/>
      <c r="Y144" s="63"/>
      <c r="Z144" s="63"/>
      <c r="AA144" s="63"/>
      <c r="AB144" s="63"/>
      <c r="AC144" s="2"/>
      <c r="AD144" s="64" t="n">
        <f aca="false">AND(NOT(ISBLANK(C144)),NOT(ISBLANK(E144)),NOT(ISBLANK(H144)),NOT(ISBLANK(I144)),NOT(ISBLANK(O144)),NOT(ISBLANK(Q144)),Q144&gt;=0,O144&gt;=0,H144&gt;=0,I144&gt;=0,G144&gt;0)</f>
        <v>0</v>
      </c>
      <c r="AE144" s="63" t="s">
        <v>39</v>
      </c>
      <c r="AF144" s="65" t="str">
        <f aca="false">IF(AD144=0,"Review",IF($H$3="US",((H144-I144-(AG144*G144))/(G144*M144)-(L144*Q144))*P144,((H144-I144-(AG144*G144))/(G144*M144)-(L144/8.696*Q144))*P144*37))</f>
        <v>Review</v>
      </c>
      <c r="AG144" s="66" t="n">
        <f aca="false">IF(OR(N144="SLT",N144="LLT",N144="LLT-OO",N144="HLT"),0.022223,0.066667)</f>
        <v>0.066667</v>
      </c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</row>
    <row r="145" customFormat="false" ht="18.1" hidden="false" customHeight="true" outlineLevel="0" collapsed="false">
      <c r="A145" s="23"/>
      <c r="B145" s="23"/>
      <c r="C145" s="24"/>
      <c r="D145" s="25"/>
      <c r="E145" s="24"/>
      <c r="F145" s="25"/>
      <c r="G145" s="26" t="str">
        <f aca="false">IF(OR(C145="",D145="",E145="",F145=""),"",(E145+F145)-(C145+D145))</f>
        <v/>
      </c>
      <c r="H145" s="27"/>
      <c r="I145" s="28"/>
      <c r="J145" s="29" t="n">
        <f aca="false">IF(N145="SST",0.314473,IF(N145="SLT",0.031243,IF(N145="LST",0.124228,IF(N145="LLT",0.010189,IF(N145="LST-OO",0.074671,IF(N145="LLT-OO",0.011965,IF(N145="LMT-OO",0.013497,IF(N145="HST",7.2954,IF(N145="HLT",0.60795)))))))))</f>
        <v>0</v>
      </c>
      <c r="K145" s="29" t="n">
        <f aca="false">IF(N145="SST",0.260619,IF(N145="SLT",0.02188,IF(N145="LST",0.040676,IF(N145="LLT",0.003372,IF(N145="LST-OO",0.037557,IF(N145="LLT-OO",0.002079,IF(N145="LMT-OO",0.012499,IF(N145="HST",0.004293,IF(N145="HLT",0.0003578)))))))))</f>
        <v>0</v>
      </c>
      <c r="L145" s="30" t="n">
        <f aca="false">IF(N145="SST",0.087,IF(N145="SLT",0.087,IF(N145="LST",0.12,IF(N145="LLT",0.12,IF(N145="LST-OO",0.12,IF(N145="LLT-OO",0.12,IF(N145="LMT-OO",0.12,IF(N145="HST",0.07,IF(N145="HLT",0.07)))))))))</f>
        <v>0</v>
      </c>
      <c r="M145" s="31" t="str">
        <f aca="false">IF(OR(H145="",I145=""),"",IF(N145="HST",J145+K145*((I145+H145)/2),IF(N145="HLT",J145+K145*((I145+H145)/2),J145+K145*LN((I145+H145)/2))))</f>
        <v/>
      </c>
      <c r="N145" s="28"/>
      <c r="O145" s="28"/>
      <c r="P145" s="26" t="str">
        <f aca="false">IF(O145="","",IF($H$3="US",IF(LEFT(N145,1)="S",IF(O145&lt;=4000,1,IF(O145&gt;4000,0.79+(6*O145/100000))),IF(LEFT(N145,1)="L",IF(O145&lt;=200,1,IF(O145&gt;200,1.005+(4.5526*O145/100000))),IF(LEFT(N145,1)="H",1))),IF($H$3="SI",IF(LEFT(N145,1)="S",IF(O145&lt;=1219.51,1,IF(O145&gt;1219.51,0.79+(6*(O145*3.28)/100000))),IF(LEFT(N145,1)="L",IF(O145&lt;=60.98,1,IF(O145&gt;60.98,1.005+(4.5526*(O145*3.28)/100000))),IF(LEFT(N145,1)="H",1))))))</f>
        <v/>
      </c>
      <c r="Q145" s="32"/>
      <c r="R145" s="33" t="str">
        <f aca="false">IF(OR(A145="",N145=""),"",IF(AF145&lt;0,0,IF(AD145=0,"Review",IF($H$3="US",ROUND(((H145-I145-(AG145*G145))/(G145*M145)-(L145*Q145))*P145,1),ROUND(((H145-I145-(AG145*G145))/(G145*M145)-(L145/8.696*Q145))*P145*37,1)))))</f>
        <v/>
      </c>
      <c r="S145" s="34" t="str">
        <f aca="false">IF(OR(R145="Review",R145=""),"",IF(R145=0,"",(SQRT(SUMSQ((5),(100*1.4/(H145-I145)),(100*IF($H$3="US",0.1,0.1*37)/R145)))/100)*R145))</f>
        <v/>
      </c>
      <c r="T145" s="62" t="str">
        <f aca="false">IF(OR(R145="Review",R145=""),"",IF(R145=0,"",S145/R145))</f>
        <v/>
      </c>
      <c r="U145" s="63"/>
      <c r="V145" s="63"/>
      <c r="W145" s="63"/>
      <c r="X145" s="63"/>
      <c r="Y145" s="63"/>
      <c r="Z145" s="63"/>
      <c r="AA145" s="63"/>
      <c r="AB145" s="63"/>
      <c r="AC145" s="2"/>
      <c r="AD145" s="64" t="n">
        <f aca="false">AND(NOT(ISBLANK(C145)),NOT(ISBLANK(E145)),NOT(ISBLANK(H145)),NOT(ISBLANK(I145)),NOT(ISBLANK(O145)),NOT(ISBLANK(Q145)),Q145&gt;=0,O145&gt;=0,H145&gt;=0,I145&gt;=0,G145&gt;0)</f>
        <v>0</v>
      </c>
      <c r="AE145" s="63" t="s">
        <v>39</v>
      </c>
      <c r="AF145" s="65" t="str">
        <f aca="false">IF(AD145=0,"Review",IF($H$3="US",((H145-I145-(AG145*G145))/(G145*M145)-(L145*Q145))*P145,((H145-I145-(AG145*G145))/(G145*M145)-(L145/8.696*Q145))*P145*37))</f>
        <v>Review</v>
      </c>
      <c r="AG145" s="66" t="n">
        <f aca="false">IF(OR(N145="SLT",N145="LLT",N145="LLT-OO",N145="HLT"),0.022223,0.066667)</f>
        <v>0.066667</v>
      </c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</row>
    <row r="146" customFormat="false" ht="18.1" hidden="false" customHeight="true" outlineLevel="0" collapsed="false">
      <c r="A146" s="23"/>
      <c r="B146" s="23"/>
      <c r="C146" s="24"/>
      <c r="D146" s="25"/>
      <c r="E146" s="24"/>
      <c r="F146" s="25"/>
      <c r="G146" s="26" t="str">
        <f aca="false">IF(OR(C146="",D146="",E146="",F146=""),"",(E146+F146)-(C146+D146))</f>
        <v/>
      </c>
      <c r="H146" s="27"/>
      <c r="I146" s="28"/>
      <c r="J146" s="29" t="n">
        <f aca="false">IF(N146="SST",0.314473,IF(N146="SLT",0.031243,IF(N146="LST",0.124228,IF(N146="LLT",0.010189,IF(N146="LST-OO",0.074671,IF(N146="LLT-OO",0.011965,IF(N146="LMT-OO",0.013497,IF(N146="HST",7.2954,IF(N146="HLT",0.60795)))))))))</f>
        <v>0</v>
      </c>
      <c r="K146" s="29" t="n">
        <f aca="false">IF(N146="SST",0.260619,IF(N146="SLT",0.02188,IF(N146="LST",0.040676,IF(N146="LLT",0.003372,IF(N146="LST-OO",0.037557,IF(N146="LLT-OO",0.002079,IF(N146="LMT-OO",0.012499,IF(N146="HST",0.004293,IF(N146="HLT",0.0003578)))))))))</f>
        <v>0</v>
      </c>
      <c r="L146" s="30" t="n">
        <f aca="false">IF(N146="SST",0.087,IF(N146="SLT",0.087,IF(N146="LST",0.12,IF(N146="LLT",0.12,IF(N146="LST-OO",0.12,IF(N146="LLT-OO",0.12,IF(N146="LMT-OO",0.12,IF(N146="HST",0.07,IF(N146="HLT",0.07)))))))))</f>
        <v>0</v>
      </c>
      <c r="M146" s="31" t="str">
        <f aca="false">IF(OR(H146="",I146=""),"",IF(N146="HST",J146+K146*((I146+H146)/2),IF(N146="HLT",J146+K146*((I146+H146)/2),J146+K146*LN((I146+H146)/2))))</f>
        <v/>
      </c>
      <c r="N146" s="28"/>
      <c r="O146" s="28"/>
      <c r="P146" s="26" t="str">
        <f aca="false">IF(O146="","",IF($H$3="US",IF(LEFT(N146,1)="S",IF(O146&lt;=4000,1,IF(O146&gt;4000,0.79+(6*O146/100000))),IF(LEFT(N146,1)="L",IF(O146&lt;=200,1,IF(O146&gt;200,1.005+(4.5526*O146/100000))),IF(LEFT(N146,1)="H",1))),IF($H$3="SI",IF(LEFT(N146,1)="S",IF(O146&lt;=1219.51,1,IF(O146&gt;1219.51,0.79+(6*(O146*3.28)/100000))),IF(LEFT(N146,1)="L",IF(O146&lt;=60.98,1,IF(O146&gt;60.98,1.005+(4.5526*(O146*3.28)/100000))),IF(LEFT(N146,1)="H",1))))))</f>
        <v/>
      </c>
      <c r="Q146" s="32"/>
      <c r="R146" s="33" t="str">
        <f aca="false">IF(OR(A146="",N146=""),"",IF(AF146&lt;0,0,IF(AD146=0,"Review",IF($H$3="US",ROUND(((H146-I146-(AG146*G146))/(G146*M146)-(L146*Q146))*P146,1),ROUND(((H146-I146-(AG146*G146))/(G146*M146)-(L146/8.696*Q146))*P146*37,1)))))</f>
        <v/>
      </c>
      <c r="S146" s="34" t="str">
        <f aca="false">IF(OR(R146="Review",R146=""),"",IF(R146=0,"",(SQRT(SUMSQ((5),(100*1.4/(H146-I146)),(100*IF($H$3="US",0.1,0.1*37)/R146)))/100)*R146))</f>
        <v/>
      </c>
      <c r="T146" s="62" t="str">
        <f aca="false">IF(OR(R146="Review",R146=""),"",IF(R146=0,"",S146/R146))</f>
        <v/>
      </c>
      <c r="U146" s="63"/>
      <c r="V146" s="63"/>
      <c r="W146" s="63"/>
      <c r="X146" s="63"/>
      <c r="Y146" s="63"/>
      <c r="Z146" s="63"/>
      <c r="AA146" s="63"/>
      <c r="AB146" s="63"/>
      <c r="AC146" s="2"/>
      <c r="AD146" s="64" t="n">
        <f aca="false">AND(NOT(ISBLANK(C146)),NOT(ISBLANK(E146)),NOT(ISBLANK(H146)),NOT(ISBLANK(I146)),NOT(ISBLANK(O146)),NOT(ISBLANK(Q146)),Q146&gt;=0,O146&gt;=0,H146&gt;=0,I146&gt;=0,G146&gt;0)</f>
        <v>0</v>
      </c>
      <c r="AE146" s="63" t="s">
        <v>39</v>
      </c>
      <c r="AF146" s="65" t="str">
        <f aca="false">IF(AD146=0,"Review",IF($H$3="US",((H146-I146-(AG146*G146))/(G146*M146)-(L146*Q146))*P146,((H146-I146-(AG146*G146))/(G146*M146)-(L146/8.696*Q146))*P146*37))</f>
        <v>Review</v>
      </c>
      <c r="AG146" s="66" t="n">
        <f aca="false">IF(OR(N146="SLT",N146="LLT",N146="LLT-OO",N146="HLT"),0.022223,0.066667)</f>
        <v>0.066667</v>
      </c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</row>
    <row r="147" customFormat="false" ht="18.1" hidden="false" customHeight="true" outlineLevel="0" collapsed="false">
      <c r="A147" s="23"/>
      <c r="B147" s="23"/>
      <c r="C147" s="24"/>
      <c r="D147" s="25"/>
      <c r="E147" s="24"/>
      <c r="F147" s="25"/>
      <c r="G147" s="26" t="str">
        <f aca="false">IF(OR(C147="",D147="",E147="",F147=""),"",(E147+F147)-(C147+D147))</f>
        <v/>
      </c>
      <c r="H147" s="27"/>
      <c r="I147" s="28"/>
      <c r="J147" s="29" t="n">
        <f aca="false">IF(N147="SST",0.314473,IF(N147="SLT",0.031243,IF(N147="LST",0.124228,IF(N147="LLT",0.010189,IF(N147="LST-OO",0.074671,IF(N147="LLT-OO",0.011965,IF(N147="LMT-OO",0.013497,IF(N147="HST",7.2954,IF(N147="HLT",0.60795)))))))))</f>
        <v>0</v>
      </c>
      <c r="K147" s="29" t="n">
        <f aca="false">IF(N147="SST",0.260619,IF(N147="SLT",0.02188,IF(N147="LST",0.040676,IF(N147="LLT",0.003372,IF(N147="LST-OO",0.037557,IF(N147="LLT-OO",0.002079,IF(N147="LMT-OO",0.012499,IF(N147="HST",0.004293,IF(N147="HLT",0.0003578)))))))))</f>
        <v>0</v>
      </c>
      <c r="L147" s="30" t="n">
        <f aca="false">IF(N147="SST",0.087,IF(N147="SLT",0.087,IF(N147="LST",0.12,IF(N147="LLT",0.12,IF(N147="LST-OO",0.12,IF(N147="LLT-OO",0.12,IF(N147="LMT-OO",0.12,IF(N147="HST",0.07,IF(N147="HLT",0.07)))))))))</f>
        <v>0</v>
      </c>
      <c r="M147" s="31" t="str">
        <f aca="false">IF(OR(H147="",I147=""),"",IF(N147="HST",J147+K147*((I147+H147)/2),IF(N147="HLT",J147+K147*((I147+H147)/2),J147+K147*LN((I147+H147)/2))))</f>
        <v/>
      </c>
      <c r="N147" s="28"/>
      <c r="O147" s="28"/>
      <c r="P147" s="26" t="str">
        <f aca="false">IF(O147="","",IF($H$3="US",IF(LEFT(N147,1)="S",IF(O147&lt;=4000,1,IF(O147&gt;4000,0.79+(6*O147/100000))),IF(LEFT(N147,1)="L",IF(O147&lt;=200,1,IF(O147&gt;200,1.005+(4.5526*O147/100000))),IF(LEFT(N147,1)="H",1))),IF($H$3="SI",IF(LEFT(N147,1)="S",IF(O147&lt;=1219.51,1,IF(O147&gt;1219.51,0.79+(6*(O147*3.28)/100000))),IF(LEFT(N147,1)="L",IF(O147&lt;=60.98,1,IF(O147&gt;60.98,1.005+(4.5526*(O147*3.28)/100000))),IF(LEFT(N147,1)="H",1))))))</f>
        <v/>
      </c>
      <c r="Q147" s="32"/>
      <c r="R147" s="33" t="str">
        <f aca="false">IF(OR(A147="",N147=""),"",IF(AF147&lt;0,0,IF(AD147=0,"Review",IF($H$3="US",ROUND(((H147-I147-(AG147*G147))/(G147*M147)-(L147*Q147))*P147,1),ROUND(((H147-I147-(AG147*G147))/(G147*M147)-(L147/8.696*Q147))*P147*37,1)))))</f>
        <v/>
      </c>
      <c r="S147" s="34" t="str">
        <f aca="false">IF(OR(R147="Review",R147=""),"",IF(R147=0,"",(SQRT(SUMSQ((5),(100*1.4/(H147-I147)),(100*IF($H$3="US",0.1,0.1*37)/R147)))/100)*R147))</f>
        <v/>
      </c>
      <c r="T147" s="62" t="str">
        <f aca="false">IF(OR(R147="Review",R147=""),"",IF(R147=0,"",S147/R147))</f>
        <v/>
      </c>
      <c r="U147" s="63"/>
      <c r="V147" s="63"/>
      <c r="W147" s="63"/>
      <c r="X147" s="63"/>
      <c r="Y147" s="63"/>
      <c r="Z147" s="63"/>
      <c r="AA147" s="63"/>
      <c r="AB147" s="63"/>
      <c r="AC147" s="2"/>
      <c r="AD147" s="64" t="n">
        <f aca="false">AND(NOT(ISBLANK(C147)),NOT(ISBLANK(E147)),NOT(ISBLANK(H147)),NOT(ISBLANK(I147)),NOT(ISBLANK(O147)),NOT(ISBLANK(Q147)),Q147&gt;=0,O147&gt;=0,H147&gt;=0,I147&gt;=0,G147&gt;0)</f>
        <v>0</v>
      </c>
      <c r="AE147" s="63" t="s">
        <v>39</v>
      </c>
      <c r="AF147" s="65" t="str">
        <f aca="false">IF(AD147=0,"Review",IF($H$3="US",((H147-I147-(AG147*G147))/(G147*M147)-(L147*Q147))*P147,((H147-I147-(AG147*G147))/(G147*M147)-(L147/8.696*Q147))*P147*37))</f>
        <v>Review</v>
      </c>
      <c r="AG147" s="66" t="n">
        <f aca="false">IF(OR(N147="SLT",N147="LLT",N147="LLT-OO",N147="HLT"),0.022223,0.066667)</f>
        <v>0.066667</v>
      </c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</row>
    <row r="148" customFormat="false" ht="18.1" hidden="false" customHeight="true" outlineLevel="0" collapsed="false">
      <c r="A148" s="23"/>
      <c r="B148" s="23"/>
      <c r="C148" s="24"/>
      <c r="D148" s="25"/>
      <c r="E148" s="24"/>
      <c r="F148" s="25"/>
      <c r="G148" s="26" t="str">
        <f aca="false">IF(OR(C148="",D148="",E148="",F148=""),"",(E148+F148)-(C148+D148))</f>
        <v/>
      </c>
      <c r="H148" s="27"/>
      <c r="I148" s="28"/>
      <c r="J148" s="29" t="n">
        <f aca="false">IF(N148="SST",0.314473,IF(N148="SLT",0.031243,IF(N148="LST",0.124228,IF(N148="LLT",0.010189,IF(N148="LST-OO",0.074671,IF(N148="LLT-OO",0.011965,IF(N148="LMT-OO",0.013497,IF(N148="HST",7.2954,IF(N148="HLT",0.60795)))))))))</f>
        <v>0</v>
      </c>
      <c r="K148" s="29" t="n">
        <f aca="false">IF(N148="SST",0.260619,IF(N148="SLT",0.02188,IF(N148="LST",0.040676,IF(N148="LLT",0.003372,IF(N148="LST-OO",0.037557,IF(N148="LLT-OO",0.002079,IF(N148="LMT-OO",0.012499,IF(N148="HST",0.004293,IF(N148="HLT",0.0003578)))))))))</f>
        <v>0</v>
      </c>
      <c r="L148" s="30" t="n">
        <f aca="false">IF(N148="SST",0.087,IF(N148="SLT",0.087,IF(N148="LST",0.12,IF(N148="LLT",0.12,IF(N148="LST-OO",0.12,IF(N148="LLT-OO",0.12,IF(N148="LMT-OO",0.12,IF(N148="HST",0.07,IF(N148="HLT",0.07)))))))))</f>
        <v>0</v>
      </c>
      <c r="M148" s="31" t="str">
        <f aca="false">IF(OR(H148="",I148=""),"",IF(N148="HST",J148+K148*((I148+H148)/2),IF(N148="HLT",J148+K148*((I148+H148)/2),J148+K148*LN((I148+H148)/2))))</f>
        <v/>
      </c>
      <c r="N148" s="28"/>
      <c r="O148" s="28"/>
      <c r="P148" s="26" t="str">
        <f aca="false">IF(O148="","",IF($H$3="US",IF(LEFT(N148,1)="S",IF(O148&lt;=4000,1,IF(O148&gt;4000,0.79+(6*O148/100000))),IF(LEFT(N148,1)="L",IF(O148&lt;=200,1,IF(O148&gt;200,1.005+(4.5526*O148/100000))),IF(LEFT(N148,1)="H",1))),IF($H$3="SI",IF(LEFT(N148,1)="S",IF(O148&lt;=1219.51,1,IF(O148&gt;1219.51,0.79+(6*(O148*3.28)/100000))),IF(LEFT(N148,1)="L",IF(O148&lt;=60.98,1,IF(O148&gt;60.98,1.005+(4.5526*(O148*3.28)/100000))),IF(LEFT(N148,1)="H",1))))))</f>
        <v/>
      </c>
      <c r="Q148" s="32"/>
      <c r="R148" s="33" t="str">
        <f aca="false">IF(OR(A148="",N148=""),"",IF(AF148&lt;0,0,IF(AD148=0,"Review",IF($H$3="US",ROUND(((H148-I148-(AG148*G148))/(G148*M148)-(L148*Q148))*P148,1),ROUND(((H148-I148-(AG148*G148))/(G148*M148)-(L148/8.696*Q148))*P148*37,1)))))</f>
        <v/>
      </c>
      <c r="S148" s="34" t="str">
        <f aca="false">IF(OR(R148="Review",R148=""),"",IF(R148=0,"",(SQRT(SUMSQ((5),(100*1.4/(H148-I148)),(100*IF($H$3="US",0.1,0.1*37)/R148)))/100)*R148))</f>
        <v/>
      </c>
      <c r="T148" s="62" t="str">
        <f aca="false">IF(OR(R148="Review",R148=""),"",IF(R148=0,"",S148/R148))</f>
        <v/>
      </c>
      <c r="U148" s="63"/>
      <c r="V148" s="63"/>
      <c r="W148" s="63"/>
      <c r="X148" s="63"/>
      <c r="Y148" s="63"/>
      <c r="Z148" s="63"/>
      <c r="AA148" s="63"/>
      <c r="AB148" s="63"/>
      <c r="AC148" s="2"/>
      <c r="AD148" s="64" t="n">
        <f aca="false">AND(NOT(ISBLANK(C148)),NOT(ISBLANK(E148)),NOT(ISBLANK(H148)),NOT(ISBLANK(I148)),NOT(ISBLANK(O148)),NOT(ISBLANK(Q148)),Q148&gt;=0,O148&gt;=0,H148&gt;=0,I148&gt;=0,G148&gt;0)</f>
        <v>0</v>
      </c>
      <c r="AE148" s="63" t="s">
        <v>39</v>
      </c>
      <c r="AF148" s="65" t="str">
        <f aca="false">IF(AD148=0,"Review",IF($H$3="US",((H148-I148-(AG148*G148))/(G148*M148)-(L148*Q148))*P148,((H148-I148-(AG148*G148))/(G148*M148)-(L148/8.696*Q148))*P148*37))</f>
        <v>Review</v>
      </c>
      <c r="AG148" s="66" t="n">
        <f aca="false">IF(OR(N148="SLT",N148="LLT",N148="LLT-OO",N148="HLT"),0.022223,0.066667)</f>
        <v>0.066667</v>
      </c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</row>
    <row r="149" customFormat="false" ht="18.1" hidden="false" customHeight="true" outlineLevel="0" collapsed="false">
      <c r="A149" s="23"/>
      <c r="B149" s="23"/>
      <c r="C149" s="24"/>
      <c r="D149" s="25"/>
      <c r="E149" s="24"/>
      <c r="F149" s="25"/>
      <c r="G149" s="26" t="str">
        <f aca="false">IF(OR(C149="",D149="",E149="",F149=""),"",(E149+F149)-(C149+D149))</f>
        <v/>
      </c>
      <c r="H149" s="27"/>
      <c r="I149" s="28"/>
      <c r="J149" s="29" t="n">
        <f aca="false">IF(N149="SST",0.314473,IF(N149="SLT",0.031243,IF(N149="LST",0.124228,IF(N149="LLT",0.010189,IF(N149="LST-OO",0.074671,IF(N149="LLT-OO",0.011965,IF(N149="LMT-OO",0.013497,IF(N149="HST",7.2954,IF(N149="HLT",0.60795)))))))))</f>
        <v>0</v>
      </c>
      <c r="K149" s="29" t="n">
        <f aca="false">IF(N149="SST",0.260619,IF(N149="SLT",0.02188,IF(N149="LST",0.040676,IF(N149="LLT",0.003372,IF(N149="LST-OO",0.037557,IF(N149="LLT-OO",0.002079,IF(N149="LMT-OO",0.012499,IF(N149="HST",0.004293,IF(N149="HLT",0.0003578)))))))))</f>
        <v>0</v>
      </c>
      <c r="L149" s="30" t="n">
        <f aca="false">IF(N149="SST",0.087,IF(N149="SLT",0.087,IF(N149="LST",0.12,IF(N149="LLT",0.12,IF(N149="LST-OO",0.12,IF(N149="LLT-OO",0.12,IF(N149="LMT-OO",0.12,IF(N149="HST",0.07,IF(N149="HLT",0.07)))))))))</f>
        <v>0</v>
      </c>
      <c r="M149" s="31" t="str">
        <f aca="false">IF(OR(H149="",I149=""),"",IF(N149="HST",J149+K149*((I149+H149)/2),IF(N149="HLT",J149+K149*((I149+H149)/2),J149+K149*LN((I149+H149)/2))))</f>
        <v/>
      </c>
      <c r="N149" s="28"/>
      <c r="O149" s="28"/>
      <c r="P149" s="26" t="str">
        <f aca="false">IF(O149="","",IF($H$3="US",IF(LEFT(N149,1)="S",IF(O149&lt;=4000,1,IF(O149&gt;4000,0.79+(6*O149/100000))),IF(LEFT(N149,1)="L",IF(O149&lt;=200,1,IF(O149&gt;200,1.005+(4.5526*O149/100000))),IF(LEFT(N149,1)="H",1))),IF($H$3="SI",IF(LEFT(N149,1)="S",IF(O149&lt;=1219.51,1,IF(O149&gt;1219.51,0.79+(6*(O149*3.28)/100000))),IF(LEFT(N149,1)="L",IF(O149&lt;=60.98,1,IF(O149&gt;60.98,1.005+(4.5526*(O149*3.28)/100000))),IF(LEFT(N149,1)="H",1))))))</f>
        <v/>
      </c>
      <c r="Q149" s="32"/>
      <c r="R149" s="33" t="str">
        <f aca="false">IF(OR(A149="",N149=""),"",IF(AF149&lt;0,0,IF(AD149=0,"Review",IF($H$3="US",ROUND(((H149-I149-(AG149*G149))/(G149*M149)-(L149*Q149))*P149,1),ROUND(((H149-I149-(AG149*G149))/(G149*M149)-(L149/8.696*Q149))*P149*37,1)))))</f>
        <v/>
      </c>
      <c r="S149" s="34" t="str">
        <f aca="false">IF(OR(R149="Review",R149=""),"",IF(R149=0,"",(SQRT(SUMSQ((5),(100*1.4/(H149-I149)),(100*IF($H$3="US",0.1,0.1*37)/R149)))/100)*R149))</f>
        <v/>
      </c>
      <c r="T149" s="62" t="str">
        <f aca="false">IF(OR(R149="Review",R149=""),"",IF(R149=0,"",S149/R149))</f>
        <v/>
      </c>
      <c r="U149" s="63"/>
      <c r="V149" s="63"/>
      <c r="W149" s="63"/>
      <c r="X149" s="63"/>
      <c r="Y149" s="63"/>
      <c r="Z149" s="63"/>
      <c r="AA149" s="63"/>
      <c r="AB149" s="63"/>
      <c r="AC149" s="2"/>
      <c r="AD149" s="64" t="n">
        <f aca="false">AND(NOT(ISBLANK(C149)),NOT(ISBLANK(E149)),NOT(ISBLANK(H149)),NOT(ISBLANK(I149)),NOT(ISBLANK(O149)),NOT(ISBLANK(Q149)),Q149&gt;=0,O149&gt;=0,H149&gt;=0,I149&gt;=0,G149&gt;0)</f>
        <v>0</v>
      </c>
      <c r="AE149" s="63" t="s">
        <v>39</v>
      </c>
      <c r="AF149" s="65" t="str">
        <f aca="false">IF(AD149=0,"Review",IF($H$3="US",((H149-I149-(AG149*G149))/(G149*M149)-(L149*Q149))*P149,((H149-I149-(AG149*G149))/(G149*M149)-(L149/8.696*Q149))*P149*37))</f>
        <v>Review</v>
      </c>
      <c r="AG149" s="66" t="n">
        <f aca="false">IF(OR(N149="SLT",N149="LLT",N149="LLT-OO",N149="HLT"),0.022223,0.066667)</f>
        <v>0.066667</v>
      </c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</row>
    <row r="150" customFormat="false" ht="18.1" hidden="false" customHeight="true" outlineLevel="0" collapsed="false">
      <c r="A150" s="23"/>
      <c r="B150" s="23"/>
      <c r="C150" s="24"/>
      <c r="D150" s="25"/>
      <c r="E150" s="24"/>
      <c r="F150" s="25"/>
      <c r="G150" s="26" t="str">
        <f aca="false">IF(OR(C150="",D150="",E150="",F150=""),"",(E150+F150)-(C150+D150))</f>
        <v/>
      </c>
      <c r="H150" s="27"/>
      <c r="I150" s="28"/>
      <c r="J150" s="29" t="n">
        <f aca="false">IF(N150="SST",0.314473,IF(N150="SLT",0.031243,IF(N150="LST",0.124228,IF(N150="LLT",0.010189,IF(N150="LST-OO",0.074671,IF(N150="LLT-OO",0.011965,IF(N150="LMT-OO",0.013497,IF(N150="HST",7.2954,IF(N150="HLT",0.60795)))))))))</f>
        <v>0</v>
      </c>
      <c r="K150" s="29" t="n">
        <f aca="false">IF(N150="SST",0.260619,IF(N150="SLT",0.02188,IF(N150="LST",0.040676,IF(N150="LLT",0.003372,IF(N150="LST-OO",0.037557,IF(N150="LLT-OO",0.002079,IF(N150="LMT-OO",0.012499,IF(N150="HST",0.004293,IF(N150="HLT",0.0003578)))))))))</f>
        <v>0</v>
      </c>
      <c r="L150" s="30" t="n">
        <f aca="false">IF(N150="SST",0.087,IF(N150="SLT",0.087,IF(N150="LST",0.12,IF(N150="LLT",0.12,IF(N150="LST-OO",0.12,IF(N150="LLT-OO",0.12,IF(N150="LMT-OO",0.12,IF(N150="HST",0.07,IF(N150="HLT",0.07)))))))))</f>
        <v>0</v>
      </c>
      <c r="M150" s="31" t="str">
        <f aca="false">IF(OR(H150="",I150=""),"",IF(N150="HST",J150+K150*((I150+H150)/2),IF(N150="HLT",J150+K150*((I150+H150)/2),J150+K150*LN((I150+H150)/2))))</f>
        <v/>
      </c>
      <c r="N150" s="28"/>
      <c r="O150" s="28"/>
      <c r="P150" s="26" t="str">
        <f aca="false">IF(O150="","",IF($H$3="US",IF(LEFT(N150,1)="S",IF(O150&lt;=4000,1,IF(O150&gt;4000,0.79+(6*O150/100000))),IF(LEFT(N150,1)="L",IF(O150&lt;=200,1,IF(O150&gt;200,1.005+(4.5526*O150/100000))),IF(LEFT(N150,1)="H",1))),IF($H$3="SI",IF(LEFT(N150,1)="S",IF(O150&lt;=1219.51,1,IF(O150&gt;1219.51,0.79+(6*(O150*3.28)/100000))),IF(LEFT(N150,1)="L",IF(O150&lt;=60.98,1,IF(O150&gt;60.98,1.005+(4.5526*(O150*3.28)/100000))),IF(LEFT(N150,1)="H",1))))))</f>
        <v/>
      </c>
      <c r="Q150" s="32"/>
      <c r="R150" s="33" t="str">
        <f aca="false">IF(OR(A150="",N150=""),"",IF(AF150&lt;0,0,IF(AD150=0,"Review",IF($H$3="US",ROUND(((H150-I150-(AG150*G150))/(G150*M150)-(L150*Q150))*P150,1),ROUND(((H150-I150-(AG150*G150))/(G150*M150)-(L150/8.696*Q150))*P150*37,1)))))</f>
        <v/>
      </c>
      <c r="S150" s="34" t="str">
        <f aca="false">IF(OR(R150="Review",R150=""),"",IF(R150=0,"",(SQRT(SUMSQ((5),(100*1.4/(H150-I150)),(100*IF($H$3="US",0.1,0.1*37)/R150)))/100)*R150))</f>
        <v/>
      </c>
      <c r="T150" s="62" t="str">
        <f aca="false">IF(OR(R150="Review",R150=""),"",IF(R150=0,"",S150/R150))</f>
        <v/>
      </c>
      <c r="U150" s="63"/>
      <c r="V150" s="63"/>
      <c r="W150" s="63"/>
      <c r="X150" s="63"/>
      <c r="Y150" s="63"/>
      <c r="Z150" s="63"/>
      <c r="AA150" s="63"/>
      <c r="AB150" s="63"/>
      <c r="AC150" s="2"/>
      <c r="AD150" s="64" t="n">
        <f aca="false">AND(NOT(ISBLANK(C150)),NOT(ISBLANK(E150)),NOT(ISBLANK(H150)),NOT(ISBLANK(I150)),NOT(ISBLANK(O150)),NOT(ISBLANK(Q150)),Q150&gt;=0,O150&gt;=0,H150&gt;=0,I150&gt;=0,G150&gt;0)</f>
        <v>0</v>
      </c>
      <c r="AE150" s="63" t="s">
        <v>39</v>
      </c>
      <c r="AF150" s="65" t="str">
        <f aca="false">IF(AD150=0,"Review",IF($H$3="US",((H150-I150-(AG150*G150))/(G150*M150)-(L150*Q150))*P150,((H150-I150-(AG150*G150))/(G150*M150)-(L150/8.696*Q150))*P150*37))</f>
        <v>Review</v>
      </c>
      <c r="AG150" s="66" t="n">
        <f aca="false">IF(OR(N150="SLT",N150="LLT",N150="LLT-OO",N150="HLT"),0.022223,0.066667)</f>
        <v>0.066667</v>
      </c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</row>
    <row r="151" customFormat="false" ht="18.1" hidden="false" customHeight="true" outlineLevel="0" collapsed="false">
      <c r="A151" s="23"/>
      <c r="B151" s="23"/>
      <c r="C151" s="24"/>
      <c r="D151" s="25"/>
      <c r="E151" s="24"/>
      <c r="F151" s="25"/>
      <c r="G151" s="26" t="str">
        <f aca="false">IF(OR(C151="",D151="",E151="",F151=""),"",(E151+F151)-(C151+D151))</f>
        <v/>
      </c>
      <c r="H151" s="27"/>
      <c r="I151" s="28"/>
      <c r="J151" s="29" t="n">
        <f aca="false">IF(N151="SST",0.314473,IF(N151="SLT",0.031243,IF(N151="LST",0.124228,IF(N151="LLT",0.010189,IF(N151="LST-OO",0.074671,IF(N151="LLT-OO",0.011965,IF(N151="LMT-OO",0.013497,IF(N151="HST",7.2954,IF(N151="HLT",0.60795)))))))))</f>
        <v>0</v>
      </c>
      <c r="K151" s="29" t="n">
        <f aca="false">IF(N151="SST",0.260619,IF(N151="SLT",0.02188,IF(N151="LST",0.040676,IF(N151="LLT",0.003372,IF(N151="LST-OO",0.037557,IF(N151="LLT-OO",0.002079,IF(N151="LMT-OO",0.012499,IF(N151="HST",0.004293,IF(N151="HLT",0.0003578)))))))))</f>
        <v>0</v>
      </c>
      <c r="L151" s="30" t="n">
        <f aca="false">IF(N151="SST",0.087,IF(N151="SLT",0.087,IF(N151="LST",0.12,IF(N151="LLT",0.12,IF(N151="LST-OO",0.12,IF(N151="LLT-OO",0.12,IF(N151="LMT-OO",0.12,IF(N151="HST",0.07,IF(N151="HLT",0.07)))))))))</f>
        <v>0</v>
      </c>
      <c r="M151" s="31" t="str">
        <f aca="false">IF(OR(H151="",I151=""),"",IF(N151="HST",J151+K151*((I151+H151)/2),IF(N151="HLT",J151+K151*((I151+H151)/2),J151+K151*LN((I151+H151)/2))))</f>
        <v/>
      </c>
      <c r="N151" s="28"/>
      <c r="O151" s="28"/>
      <c r="P151" s="26" t="str">
        <f aca="false">IF(O151="","",IF($H$3="US",IF(LEFT(N151,1)="S",IF(O151&lt;=4000,1,IF(O151&gt;4000,0.79+(6*O151/100000))),IF(LEFT(N151,1)="L",IF(O151&lt;=200,1,IF(O151&gt;200,1.005+(4.5526*O151/100000))),IF(LEFT(N151,1)="H",1))),IF($H$3="SI",IF(LEFT(N151,1)="S",IF(O151&lt;=1219.51,1,IF(O151&gt;1219.51,0.79+(6*(O151*3.28)/100000))),IF(LEFT(N151,1)="L",IF(O151&lt;=60.98,1,IF(O151&gt;60.98,1.005+(4.5526*(O151*3.28)/100000))),IF(LEFT(N151,1)="H",1))))))</f>
        <v/>
      </c>
      <c r="Q151" s="32"/>
      <c r="R151" s="33" t="str">
        <f aca="false">IF(OR(A151="",N151=""),"",IF(AF151&lt;0,0,IF(AD151=0,"Review",IF($H$3="US",ROUND(((H151-I151-(AG151*G151))/(G151*M151)-(L151*Q151))*P151,1),ROUND(((H151-I151-(AG151*G151))/(G151*M151)-(L151/8.696*Q151))*P151*37,1)))))</f>
        <v/>
      </c>
      <c r="S151" s="34" t="str">
        <f aca="false">IF(OR(R151="Review",R151=""),"",IF(R151=0,"",(SQRT(SUMSQ((5),(100*1.4/(H151-I151)),(100*IF($H$3="US",0.1,0.1*37)/R151)))/100)*R151))</f>
        <v/>
      </c>
      <c r="T151" s="62" t="str">
        <f aca="false">IF(OR(R151="Review",R151=""),"",IF(R151=0,"",S151/R151))</f>
        <v/>
      </c>
      <c r="U151" s="63"/>
      <c r="V151" s="63"/>
      <c r="W151" s="63"/>
      <c r="X151" s="63"/>
      <c r="Y151" s="63"/>
      <c r="Z151" s="63"/>
      <c r="AA151" s="63"/>
      <c r="AB151" s="63"/>
      <c r="AC151" s="2"/>
      <c r="AD151" s="64" t="n">
        <f aca="false">AND(NOT(ISBLANK(C151)),NOT(ISBLANK(E151)),NOT(ISBLANK(H151)),NOT(ISBLANK(I151)),NOT(ISBLANK(O151)),NOT(ISBLANK(Q151)),Q151&gt;=0,O151&gt;=0,H151&gt;=0,I151&gt;=0,G151&gt;0)</f>
        <v>0</v>
      </c>
      <c r="AE151" s="63" t="s">
        <v>39</v>
      </c>
      <c r="AF151" s="65" t="str">
        <f aca="false">IF(AD151=0,"Review",IF($H$3="US",((H151-I151-(AG151*G151))/(G151*M151)-(L151*Q151))*P151,((H151-I151-(AG151*G151))/(G151*M151)-(L151/8.696*Q151))*P151*37))</f>
        <v>Review</v>
      </c>
      <c r="AG151" s="66" t="n">
        <f aca="false">IF(OR(N151="SLT",N151="LLT",N151="LLT-OO",N151="HLT"),0.022223,0.066667)</f>
        <v>0.066667</v>
      </c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</row>
    <row r="152" customFormat="false" ht="18.1" hidden="false" customHeight="true" outlineLevel="0" collapsed="false">
      <c r="A152" s="23"/>
      <c r="B152" s="23"/>
      <c r="C152" s="24"/>
      <c r="D152" s="25"/>
      <c r="E152" s="24"/>
      <c r="F152" s="25"/>
      <c r="G152" s="26" t="str">
        <f aca="false">IF(OR(C152="",D152="",E152="",F152=""),"",(E152+F152)-(C152+D152))</f>
        <v/>
      </c>
      <c r="H152" s="27"/>
      <c r="I152" s="28"/>
      <c r="J152" s="29" t="n">
        <f aca="false">IF(N152="SST",0.314473,IF(N152="SLT",0.031243,IF(N152="LST",0.124228,IF(N152="LLT",0.010189,IF(N152="LST-OO",0.074671,IF(N152="LLT-OO",0.011965,IF(N152="LMT-OO",0.013497,IF(N152="HST",7.2954,IF(N152="HLT",0.60795)))))))))</f>
        <v>0</v>
      </c>
      <c r="K152" s="29" t="n">
        <f aca="false">IF(N152="SST",0.260619,IF(N152="SLT",0.02188,IF(N152="LST",0.040676,IF(N152="LLT",0.003372,IF(N152="LST-OO",0.037557,IF(N152="LLT-OO",0.002079,IF(N152="LMT-OO",0.012499,IF(N152="HST",0.004293,IF(N152="HLT",0.0003578)))))))))</f>
        <v>0</v>
      </c>
      <c r="L152" s="30" t="n">
        <f aca="false">IF(N152="SST",0.087,IF(N152="SLT",0.087,IF(N152="LST",0.12,IF(N152="LLT",0.12,IF(N152="LST-OO",0.12,IF(N152="LLT-OO",0.12,IF(N152="LMT-OO",0.12,IF(N152="HST",0.07,IF(N152="HLT",0.07)))))))))</f>
        <v>0</v>
      </c>
      <c r="M152" s="31" t="str">
        <f aca="false">IF(OR(H152="",I152=""),"",IF(N152="HST",J152+K152*((I152+H152)/2),IF(N152="HLT",J152+K152*((I152+H152)/2),J152+K152*LN((I152+H152)/2))))</f>
        <v/>
      </c>
      <c r="N152" s="28"/>
      <c r="O152" s="28"/>
      <c r="P152" s="26" t="str">
        <f aca="false">IF(O152="","",IF($H$3="US",IF(LEFT(N152,1)="S",IF(O152&lt;=4000,1,IF(O152&gt;4000,0.79+(6*O152/100000))),IF(LEFT(N152,1)="L",IF(O152&lt;=200,1,IF(O152&gt;200,1.005+(4.5526*O152/100000))),IF(LEFT(N152,1)="H",1))),IF($H$3="SI",IF(LEFT(N152,1)="S",IF(O152&lt;=1219.51,1,IF(O152&gt;1219.51,0.79+(6*(O152*3.28)/100000))),IF(LEFT(N152,1)="L",IF(O152&lt;=60.98,1,IF(O152&gt;60.98,1.005+(4.5526*(O152*3.28)/100000))),IF(LEFT(N152,1)="H",1))))))</f>
        <v/>
      </c>
      <c r="Q152" s="32"/>
      <c r="R152" s="33" t="str">
        <f aca="false">IF(OR(A152="",N152=""),"",IF(AF152&lt;0,0,IF(AD152=0,"Review",IF($H$3="US",ROUND(((H152-I152-(AG152*G152))/(G152*M152)-(L152*Q152))*P152,1),ROUND(((H152-I152-(AG152*G152))/(G152*M152)-(L152/8.696*Q152))*P152*37,1)))))</f>
        <v/>
      </c>
      <c r="S152" s="34" t="str">
        <f aca="false">IF(OR(R152="Review",R152=""),"",IF(R152=0,"",(SQRT(SUMSQ((5),(100*1.4/(H152-I152)),(100*IF($H$3="US",0.1,0.1*37)/R152)))/100)*R152))</f>
        <v/>
      </c>
      <c r="T152" s="62" t="str">
        <f aca="false">IF(OR(R152="Review",R152=""),"",IF(R152=0,"",S152/R152))</f>
        <v/>
      </c>
      <c r="U152" s="63"/>
      <c r="V152" s="63"/>
      <c r="W152" s="63"/>
      <c r="X152" s="63"/>
      <c r="Y152" s="63"/>
      <c r="Z152" s="63"/>
      <c r="AA152" s="63"/>
      <c r="AB152" s="63"/>
      <c r="AC152" s="2"/>
      <c r="AD152" s="64" t="n">
        <f aca="false">AND(NOT(ISBLANK(C152)),NOT(ISBLANK(E152)),NOT(ISBLANK(H152)),NOT(ISBLANK(I152)),NOT(ISBLANK(O152)),NOT(ISBLANK(Q152)),Q152&gt;=0,O152&gt;=0,H152&gt;=0,I152&gt;=0,G152&gt;0)</f>
        <v>0</v>
      </c>
      <c r="AE152" s="63" t="s">
        <v>39</v>
      </c>
      <c r="AF152" s="65" t="str">
        <f aca="false">IF(AD152=0,"Review",IF($H$3="US",((H152-I152-(AG152*G152))/(G152*M152)-(L152*Q152))*P152,((H152-I152-(AG152*G152))/(G152*M152)-(L152/8.696*Q152))*P152*37))</f>
        <v>Review</v>
      </c>
      <c r="AG152" s="66" t="n">
        <f aca="false">IF(OR(N152="SLT",N152="LLT",N152="LLT-OO",N152="HLT"),0.022223,0.066667)</f>
        <v>0.066667</v>
      </c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</row>
    <row r="153" customFormat="false" ht="18.1" hidden="false" customHeight="true" outlineLevel="0" collapsed="false">
      <c r="A153" s="23"/>
      <c r="B153" s="23"/>
      <c r="C153" s="24"/>
      <c r="D153" s="25"/>
      <c r="E153" s="24"/>
      <c r="F153" s="25"/>
      <c r="G153" s="26" t="str">
        <f aca="false">IF(OR(C153="",D153="",E153="",F153=""),"",(E153+F153)-(C153+D153))</f>
        <v/>
      </c>
      <c r="H153" s="27"/>
      <c r="I153" s="28"/>
      <c r="J153" s="29" t="n">
        <f aca="false">IF(N153="SST",0.314473,IF(N153="SLT",0.031243,IF(N153="LST",0.124228,IF(N153="LLT",0.010189,IF(N153="LST-OO",0.074671,IF(N153="LLT-OO",0.011965,IF(N153="LMT-OO",0.013497,IF(N153="HST",7.2954,IF(N153="HLT",0.60795)))))))))</f>
        <v>0</v>
      </c>
      <c r="K153" s="29" t="n">
        <f aca="false">IF(N153="SST",0.260619,IF(N153="SLT",0.02188,IF(N153="LST",0.040676,IF(N153="LLT",0.003372,IF(N153="LST-OO",0.037557,IF(N153="LLT-OO",0.002079,IF(N153="LMT-OO",0.012499,IF(N153="HST",0.004293,IF(N153="HLT",0.0003578)))))))))</f>
        <v>0</v>
      </c>
      <c r="L153" s="30" t="n">
        <f aca="false">IF(N153="SST",0.087,IF(N153="SLT",0.087,IF(N153="LST",0.12,IF(N153="LLT",0.12,IF(N153="LST-OO",0.12,IF(N153="LLT-OO",0.12,IF(N153="LMT-OO",0.12,IF(N153="HST",0.07,IF(N153="HLT",0.07)))))))))</f>
        <v>0</v>
      </c>
      <c r="M153" s="31" t="str">
        <f aca="false">IF(OR(H153="",I153=""),"",IF(N153="HST",J153+K153*((I153+H153)/2),IF(N153="HLT",J153+K153*((I153+H153)/2),J153+K153*LN((I153+H153)/2))))</f>
        <v/>
      </c>
      <c r="N153" s="28"/>
      <c r="O153" s="28"/>
      <c r="P153" s="26" t="str">
        <f aca="false">IF(O153="","",IF($H$3="US",IF(LEFT(N153,1)="S",IF(O153&lt;=4000,1,IF(O153&gt;4000,0.79+(6*O153/100000))),IF(LEFT(N153,1)="L",IF(O153&lt;=200,1,IF(O153&gt;200,1.005+(4.5526*O153/100000))),IF(LEFT(N153,1)="H",1))),IF($H$3="SI",IF(LEFT(N153,1)="S",IF(O153&lt;=1219.51,1,IF(O153&gt;1219.51,0.79+(6*(O153*3.28)/100000))),IF(LEFT(N153,1)="L",IF(O153&lt;=60.98,1,IF(O153&gt;60.98,1.005+(4.5526*(O153*3.28)/100000))),IF(LEFT(N153,1)="H",1))))))</f>
        <v/>
      </c>
      <c r="Q153" s="32"/>
      <c r="R153" s="33" t="str">
        <f aca="false">IF(OR(A153="",N153=""),"",IF(AF153&lt;0,0,IF(AD153=0,"Review",IF($H$3="US",ROUND(((H153-I153-(AG153*G153))/(G153*M153)-(L153*Q153))*P153,1),ROUND(((H153-I153-(AG153*G153))/(G153*M153)-(L153/8.696*Q153))*P153*37,1)))))</f>
        <v/>
      </c>
      <c r="S153" s="34" t="str">
        <f aca="false">IF(OR(R153="Review",R153=""),"",IF(R153=0,"",(SQRT(SUMSQ((5),(100*1.4/(H153-I153)),(100*IF($H$3="US",0.1,0.1*37)/R153)))/100)*R153))</f>
        <v/>
      </c>
      <c r="T153" s="62" t="str">
        <f aca="false">IF(OR(R153="Review",R153=""),"",IF(R153=0,"",S153/R153))</f>
        <v/>
      </c>
      <c r="U153" s="63"/>
      <c r="V153" s="63"/>
      <c r="W153" s="63"/>
      <c r="X153" s="63"/>
      <c r="Y153" s="63"/>
      <c r="Z153" s="63"/>
      <c r="AA153" s="63"/>
      <c r="AB153" s="63"/>
      <c r="AC153" s="2"/>
      <c r="AD153" s="64" t="n">
        <f aca="false">AND(NOT(ISBLANK(C153)),NOT(ISBLANK(E153)),NOT(ISBLANK(H153)),NOT(ISBLANK(I153)),NOT(ISBLANK(O153)),NOT(ISBLANK(Q153)),Q153&gt;=0,O153&gt;=0,H153&gt;=0,I153&gt;=0,G153&gt;0)</f>
        <v>0</v>
      </c>
      <c r="AE153" s="63" t="s">
        <v>39</v>
      </c>
      <c r="AF153" s="65" t="str">
        <f aca="false">IF(AD153=0,"Review",IF($H$3="US",((H153-I153-(AG153*G153))/(G153*M153)-(L153*Q153))*P153,((H153-I153-(AG153*G153))/(G153*M153)-(L153/8.696*Q153))*P153*37))</f>
        <v>Review</v>
      </c>
      <c r="AG153" s="66" t="n">
        <f aca="false">IF(OR(N153="SLT",N153="LLT",N153="LLT-OO",N153="HLT"),0.022223,0.066667)</f>
        <v>0.066667</v>
      </c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</row>
    <row r="154" customFormat="false" ht="18.1" hidden="false" customHeight="true" outlineLevel="0" collapsed="false">
      <c r="A154" s="23"/>
      <c r="B154" s="23"/>
      <c r="C154" s="24"/>
      <c r="D154" s="25"/>
      <c r="E154" s="24"/>
      <c r="F154" s="25"/>
      <c r="G154" s="26" t="str">
        <f aca="false">IF(OR(C154="",D154="",E154="",F154=""),"",(E154+F154)-(C154+D154))</f>
        <v/>
      </c>
      <c r="H154" s="27"/>
      <c r="I154" s="28"/>
      <c r="J154" s="29" t="n">
        <f aca="false">IF(N154="SST",0.314473,IF(N154="SLT",0.031243,IF(N154="LST",0.124228,IF(N154="LLT",0.010189,IF(N154="LST-OO",0.074671,IF(N154="LLT-OO",0.011965,IF(N154="LMT-OO",0.013497,IF(N154="HST",7.2954,IF(N154="HLT",0.60795)))))))))</f>
        <v>0</v>
      </c>
      <c r="K154" s="29" t="n">
        <f aca="false">IF(N154="SST",0.260619,IF(N154="SLT",0.02188,IF(N154="LST",0.040676,IF(N154="LLT",0.003372,IF(N154="LST-OO",0.037557,IF(N154="LLT-OO",0.002079,IF(N154="LMT-OO",0.012499,IF(N154="HST",0.004293,IF(N154="HLT",0.0003578)))))))))</f>
        <v>0</v>
      </c>
      <c r="L154" s="30" t="n">
        <f aca="false">IF(N154="SST",0.087,IF(N154="SLT",0.087,IF(N154="LST",0.12,IF(N154="LLT",0.12,IF(N154="LST-OO",0.12,IF(N154="LLT-OO",0.12,IF(N154="LMT-OO",0.12,IF(N154="HST",0.07,IF(N154="HLT",0.07)))))))))</f>
        <v>0</v>
      </c>
      <c r="M154" s="31" t="str">
        <f aca="false">IF(OR(H154="",I154=""),"",IF(N154="HST",J154+K154*((I154+H154)/2),IF(N154="HLT",J154+K154*((I154+H154)/2),J154+K154*LN((I154+H154)/2))))</f>
        <v/>
      </c>
      <c r="N154" s="28"/>
      <c r="O154" s="28"/>
      <c r="P154" s="26" t="str">
        <f aca="false">IF(O154="","",IF($H$3="US",IF(LEFT(N154,1)="S",IF(O154&lt;=4000,1,IF(O154&gt;4000,0.79+(6*O154/100000))),IF(LEFT(N154,1)="L",IF(O154&lt;=200,1,IF(O154&gt;200,1.005+(4.5526*O154/100000))),IF(LEFT(N154,1)="H",1))),IF($H$3="SI",IF(LEFT(N154,1)="S",IF(O154&lt;=1219.51,1,IF(O154&gt;1219.51,0.79+(6*(O154*3.28)/100000))),IF(LEFT(N154,1)="L",IF(O154&lt;=60.98,1,IF(O154&gt;60.98,1.005+(4.5526*(O154*3.28)/100000))),IF(LEFT(N154,1)="H",1))))))</f>
        <v/>
      </c>
      <c r="Q154" s="32"/>
      <c r="R154" s="33" t="str">
        <f aca="false">IF(OR(A154="",N154=""),"",IF(AF154&lt;0,0,IF(AD154=0,"Review",IF($H$3="US",ROUND(((H154-I154-(AG154*G154))/(G154*M154)-(L154*Q154))*P154,1),ROUND(((H154-I154-(AG154*G154))/(G154*M154)-(L154/8.696*Q154))*P154*37,1)))))</f>
        <v/>
      </c>
      <c r="S154" s="34" t="str">
        <f aca="false">IF(OR(R154="Review",R154=""),"",IF(R154=0,"",(SQRT(SUMSQ((5),(100*1.4/(H154-I154)),(100*IF($H$3="US",0.1,0.1*37)/R154)))/100)*R154))</f>
        <v/>
      </c>
      <c r="T154" s="62" t="str">
        <f aca="false">IF(OR(R154="Review",R154=""),"",IF(R154=0,"",S154/R154))</f>
        <v/>
      </c>
      <c r="U154" s="63"/>
      <c r="V154" s="63"/>
      <c r="W154" s="63"/>
      <c r="X154" s="63"/>
      <c r="Y154" s="63"/>
      <c r="Z154" s="63"/>
      <c r="AA154" s="63"/>
      <c r="AB154" s="63"/>
      <c r="AC154" s="2"/>
      <c r="AD154" s="64" t="n">
        <f aca="false">AND(NOT(ISBLANK(C154)),NOT(ISBLANK(E154)),NOT(ISBLANK(H154)),NOT(ISBLANK(I154)),NOT(ISBLANK(O154)),NOT(ISBLANK(Q154)),Q154&gt;=0,O154&gt;=0,H154&gt;=0,I154&gt;=0,G154&gt;0)</f>
        <v>0</v>
      </c>
      <c r="AE154" s="63" t="s">
        <v>39</v>
      </c>
      <c r="AF154" s="65" t="str">
        <f aca="false">IF(AD154=0,"Review",IF($H$3="US",((H154-I154-(AG154*G154))/(G154*M154)-(L154*Q154))*P154,((H154-I154-(AG154*G154))/(G154*M154)-(L154/8.696*Q154))*P154*37))</f>
        <v>Review</v>
      </c>
      <c r="AG154" s="66" t="n">
        <f aca="false">IF(OR(N154="SLT",N154="LLT",N154="LLT-OO",N154="HLT"),0.022223,0.066667)</f>
        <v>0.066667</v>
      </c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</row>
    <row r="155" customFormat="false" ht="18.1" hidden="false" customHeight="true" outlineLevel="0" collapsed="false">
      <c r="A155" s="23"/>
      <c r="B155" s="23"/>
      <c r="C155" s="24"/>
      <c r="D155" s="25"/>
      <c r="E155" s="24"/>
      <c r="F155" s="25"/>
      <c r="G155" s="26" t="str">
        <f aca="false">IF(OR(C155="",D155="",E155="",F155=""),"",(E155+F155)-(C155+D155))</f>
        <v/>
      </c>
      <c r="H155" s="27"/>
      <c r="I155" s="28"/>
      <c r="J155" s="29" t="n">
        <f aca="false">IF(N155="SST",0.314473,IF(N155="SLT",0.031243,IF(N155="LST",0.124228,IF(N155="LLT",0.010189,IF(N155="LST-OO",0.074671,IF(N155="LLT-OO",0.011965,IF(N155="LMT-OO",0.013497,IF(N155="HST",7.2954,IF(N155="HLT",0.60795)))))))))</f>
        <v>0</v>
      </c>
      <c r="K155" s="29" t="n">
        <f aca="false">IF(N155="SST",0.260619,IF(N155="SLT",0.02188,IF(N155="LST",0.040676,IF(N155="LLT",0.003372,IF(N155="LST-OO",0.037557,IF(N155="LLT-OO",0.002079,IF(N155="LMT-OO",0.012499,IF(N155="HST",0.004293,IF(N155="HLT",0.0003578)))))))))</f>
        <v>0</v>
      </c>
      <c r="L155" s="30" t="n">
        <f aca="false">IF(N155="SST",0.087,IF(N155="SLT",0.087,IF(N155="LST",0.12,IF(N155="LLT",0.12,IF(N155="LST-OO",0.12,IF(N155="LLT-OO",0.12,IF(N155="LMT-OO",0.12,IF(N155="HST",0.07,IF(N155="HLT",0.07)))))))))</f>
        <v>0</v>
      </c>
      <c r="M155" s="31" t="str">
        <f aca="false">IF(OR(H155="",I155=""),"",IF(N155="HST",J155+K155*((I155+H155)/2),IF(N155="HLT",J155+K155*((I155+H155)/2),J155+K155*LN((I155+H155)/2))))</f>
        <v/>
      </c>
      <c r="N155" s="28"/>
      <c r="O155" s="28"/>
      <c r="P155" s="26" t="str">
        <f aca="false">IF(O155="","",IF($H$3="US",IF(LEFT(N155,1)="S",IF(O155&lt;=4000,1,IF(O155&gt;4000,0.79+(6*O155/100000))),IF(LEFT(N155,1)="L",IF(O155&lt;=200,1,IF(O155&gt;200,1.005+(4.5526*O155/100000))),IF(LEFT(N155,1)="H",1))),IF($H$3="SI",IF(LEFT(N155,1)="S",IF(O155&lt;=1219.51,1,IF(O155&gt;1219.51,0.79+(6*(O155*3.28)/100000))),IF(LEFT(N155,1)="L",IF(O155&lt;=60.98,1,IF(O155&gt;60.98,1.005+(4.5526*(O155*3.28)/100000))),IF(LEFT(N155,1)="H",1))))))</f>
        <v/>
      </c>
      <c r="Q155" s="32"/>
      <c r="R155" s="33" t="str">
        <f aca="false">IF(OR(A155="",N155=""),"",IF(AF155&lt;0,0,IF(AD155=0,"Review",IF($H$3="US",ROUND(((H155-I155-(AG155*G155))/(G155*M155)-(L155*Q155))*P155,1),ROUND(((H155-I155-(AG155*G155))/(G155*M155)-(L155/8.696*Q155))*P155*37,1)))))</f>
        <v/>
      </c>
      <c r="S155" s="34" t="str">
        <f aca="false">IF(OR(R155="Review",R155=""),"",IF(R155=0,"",(SQRT(SUMSQ((5),(100*1.4/(H155-I155)),(100*IF($H$3="US",0.1,0.1*37)/R155)))/100)*R155))</f>
        <v/>
      </c>
      <c r="T155" s="62" t="str">
        <f aca="false">IF(OR(R155="Review",R155=""),"",IF(R155=0,"",S155/R155))</f>
        <v/>
      </c>
      <c r="U155" s="63"/>
      <c r="V155" s="63"/>
      <c r="W155" s="63"/>
      <c r="X155" s="63"/>
      <c r="Y155" s="63"/>
      <c r="Z155" s="63"/>
      <c r="AA155" s="63"/>
      <c r="AB155" s="63"/>
      <c r="AC155" s="2"/>
      <c r="AD155" s="64" t="n">
        <f aca="false">AND(NOT(ISBLANK(C155)),NOT(ISBLANK(E155)),NOT(ISBLANK(H155)),NOT(ISBLANK(I155)),NOT(ISBLANK(O155)),NOT(ISBLANK(Q155)),Q155&gt;=0,O155&gt;=0,H155&gt;=0,I155&gt;=0,G155&gt;0)</f>
        <v>0</v>
      </c>
      <c r="AE155" s="63" t="s">
        <v>39</v>
      </c>
      <c r="AF155" s="65" t="str">
        <f aca="false">IF(AD155=0,"Review",IF($H$3="US",((H155-I155-(AG155*G155))/(G155*M155)-(L155*Q155))*P155,((H155-I155-(AG155*G155))/(G155*M155)-(L155/8.696*Q155))*P155*37))</f>
        <v>Review</v>
      </c>
      <c r="AG155" s="66" t="n">
        <f aca="false">IF(OR(N155="SLT",N155="LLT",N155="LLT-OO",N155="HLT"),0.022223,0.066667)</f>
        <v>0.066667</v>
      </c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</row>
    <row r="156" customFormat="false" ht="18.1" hidden="false" customHeight="true" outlineLevel="0" collapsed="false">
      <c r="A156" s="23"/>
      <c r="B156" s="23"/>
      <c r="C156" s="24"/>
      <c r="D156" s="25"/>
      <c r="E156" s="24"/>
      <c r="F156" s="25"/>
      <c r="G156" s="26" t="str">
        <f aca="false">IF(OR(C156="",D156="",E156="",F156=""),"",(E156+F156)-(C156+D156))</f>
        <v/>
      </c>
      <c r="H156" s="27"/>
      <c r="I156" s="28"/>
      <c r="J156" s="29" t="n">
        <f aca="false">IF(N156="SST",0.314473,IF(N156="SLT",0.031243,IF(N156="LST",0.124228,IF(N156="LLT",0.010189,IF(N156="LST-OO",0.074671,IF(N156="LLT-OO",0.011965,IF(N156="LMT-OO",0.013497,IF(N156="HST",7.2954,IF(N156="HLT",0.60795)))))))))</f>
        <v>0</v>
      </c>
      <c r="K156" s="29" t="n">
        <f aca="false">IF(N156="SST",0.260619,IF(N156="SLT",0.02188,IF(N156="LST",0.040676,IF(N156="LLT",0.003372,IF(N156="LST-OO",0.037557,IF(N156="LLT-OO",0.002079,IF(N156="LMT-OO",0.012499,IF(N156="HST",0.004293,IF(N156="HLT",0.0003578)))))))))</f>
        <v>0</v>
      </c>
      <c r="L156" s="30" t="n">
        <f aca="false">IF(N156="SST",0.087,IF(N156="SLT",0.087,IF(N156="LST",0.12,IF(N156="LLT",0.12,IF(N156="LST-OO",0.12,IF(N156="LLT-OO",0.12,IF(N156="LMT-OO",0.12,IF(N156="HST",0.07,IF(N156="HLT",0.07)))))))))</f>
        <v>0</v>
      </c>
      <c r="M156" s="31" t="str">
        <f aca="false">IF(OR(H156="",I156=""),"",IF(N156="HST",J156+K156*((I156+H156)/2),IF(N156="HLT",J156+K156*((I156+H156)/2),J156+K156*LN((I156+H156)/2))))</f>
        <v/>
      </c>
      <c r="N156" s="28"/>
      <c r="O156" s="28"/>
      <c r="P156" s="26" t="str">
        <f aca="false">IF(O156="","",IF($H$3="US",IF(LEFT(N156,1)="S",IF(O156&lt;=4000,1,IF(O156&gt;4000,0.79+(6*O156/100000))),IF(LEFT(N156,1)="L",IF(O156&lt;=200,1,IF(O156&gt;200,1.005+(4.5526*O156/100000))),IF(LEFT(N156,1)="H",1))),IF($H$3="SI",IF(LEFT(N156,1)="S",IF(O156&lt;=1219.51,1,IF(O156&gt;1219.51,0.79+(6*(O156*3.28)/100000))),IF(LEFT(N156,1)="L",IF(O156&lt;=60.98,1,IF(O156&gt;60.98,1.005+(4.5526*(O156*3.28)/100000))),IF(LEFT(N156,1)="H",1))))))</f>
        <v/>
      </c>
      <c r="Q156" s="32"/>
      <c r="R156" s="33" t="str">
        <f aca="false">IF(OR(A156="",N156=""),"",IF(AF156&lt;0,0,IF(AD156=0,"Review",IF($H$3="US",ROUND(((H156-I156-(AG156*G156))/(G156*M156)-(L156*Q156))*P156,1),ROUND(((H156-I156-(AG156*G156))/(G156*M156)-(L156/8.696*Q156))*P156*37,1)))))</f>
        <v/>
      </c>
      <c r="S156" s="34" t="str">
        <f aca="false">IF(OR(R156="Review",R156=""),"",IF(R156=0,"",(SQRT(SUMSQ((5),(100*1.4/(H156-I156)),(100*IF($H$3="US",0.1,0.1*37)/R156)))/100)*R156))</f>
        <v/>
      </c>
      <c r="T156" s="62" t="str">
        <f aca="false">IF(OR(R156="Review",R156=""),"",IF(R156=0,"",S156/R156))</f>
        <v/>
      </c>
      <c r="U156" s="63"/>
      <c r="V156" s="63"/>
      <c r="W156" s="63"/>
      <c r="X156" s="63"/>
      <c r="Y156" s="63"/>
      <c r="Z156" s="63"/>
      <c r="AA156" s="63"/>
      <c r="AB156" s="63"/>
      <c r="AC156" s="2"/>
      <c r="AD156" s="64" t="n">
        <f aca="false">AND(NOT(ISBLANK(C156)),NOT(ISBLANK(E156)),NOT(ISBLANK(H156)),NOT(ISBLANK(I156)),NOT(ISBLANK(O156)),NOT(ISBLANK(Q156)),Q156&gt;=0,O156&gt;=0,H156&gt;=0,I156&gt;=0,G156&gt;0)</f>
        <v>0</v>
      </c>
      <c r="AE156" s="63" t="s">
        <v>39</v>
      </c>
      <c r="AF156" s="65" t="str">
        <f aca="false">IF(AD156=0,"Review",IF($H$3="US",((H156-I156-(AG156*G156))/(G156*M156)-(L156*Q156))*P156,((H156-I156-(AG156*G156))/(G156*M156)-(L156/8.696*Q156))*P156*37))</f>
        <v>Review</v>
      </c>
      <c r="AG156" s="66" t="n">
        <f aca="false">IF(OR(N156="SLT",N156="LLT",N156="LLT-OO",N156="HLT"),0.022223,0.066667)</f>
        <v>0.066667</v>
      </c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</row>
    <row r="157" customFormat="false" ht="18.1" hidden="false" customHeight="true" outlineLevel="0" collapsed="false">
      <c r="A157" s="23"/>
      <c r="B157" s="23"/>
      <c r="C157" s="24"/>
      <c r="D157" s="25"/>
      <c r="E157" s="24"/>
      <c r="F157" s="25"/>
      <c r="G157" s="26" t="str">
        <f aca="false">IF(OR(C157="",D157="",E157="",F157=""),"",(E157+F157)-(C157+D157))</f>
        <v/>
      </c>
      <c r="H157" s="27"/>
      <c r="I157" s="28"/>
      <c r="J157" s="29" t="n">
        <f aca="false">IF(N157="SST",0.314473,IF(N157="SLT",0.031243,IF(N157="LST",0.124228,IF(N157="LLT",0.010189,IF(N157="LST-OO",0.074671,IF(N157="LLT-OO",0.011965,IF(N157="LMT-OO",0.013497,IF(N157="HST",7.2954,IF(N157="HLT",0.60795)))))))))</f>
        <v>0</v>
      </c>
      <c r="K157" s="29" t="n">
        <f aca="false">IF(N157="SST",0.260619,IF(N157="SLT",0.02188,IF(N157="LST",0.040676,IF(N157="LLT",0.003372,IF(N157="LST-OO",0.037557,IF(N157="LLT-OO",0.002079,IF(N157="LMT-OO",0.012499,IF(N157="HST",0.004293,IF(N157="HLT",0.0003578)))))))))</f>
        <v>0</v>
      </c>
      <c r="L157" s="30" t="n">
        <f aca="false">IF(N157="SST",0.087,IF(N157="SLT",0.087,IF(N157="LST",0.12,IF(N157="LLT",0.12,IF(N157="LST-OO",0.12,IF(N157="LLT-OO",0.12,IF(N157="LMT-OO",0.12,IF(N157="HST",0.07,IF(N157="HLT",0.07)))))))))</f>
        <v>0</v>
      </c>
      <c r="M157" s="31" t="str">
        <f aca="false">IF(OR(H157="",I157=""),"",IF(N157="HST",J157+K157*((I157+H157)/2),IF(N157="HLT",J157+K157*((I157+H157)/2),J157+K157*LN((I157+H157)/2))))</f>
        <v/>
      </c>
      <c r="N157" s="28"/>
      <c r="O157" s="28"/>
      <c r="P157" s="26" t="str">
        <f aca="false">IF(O157="","",IF($H$3="US",IF(LEFT(N157,1)="S",IF(O157&lt;=4000,1,IF(O157&gt;4000,0.79+(6*O157/100000))),IF(LEFT(N157,1)="L",IF(O157&lt;=200,1,IF(O157&gt;200,1.005+(4.5526*O157/100000))),IF(LEFT(N157,1)="H",1))),IF($H$3="SI",IF(LEFT(N157,1)="S",IF(O157&lt;=1219.51,1,IF(O157&gt;1219.51,0.79+(6*(O157*3.28)/100000))),IF(LEFT(N157,1)="L",IF(O157&lt;=60.98,1,IF(O157&gt;60.98,1.005+(4.5526*(O157*3.28)/100000))),IF(LEFT(N157,1)="H",1))))))</f>
        <v/>
      </c>
      <c r="Q157" s="32"/>
      <c r="R157" s="33" t="str">
        <f aca="false">IF(OR(A157="",N157=""),"",IF(AF157&lt;0,0,IF(AD157=0,"Review",IF($H$3="US",ROUND(((H157-I157-(AG157*G157))/(G157*M157)-(L157*Q157))*P157,1),ROUND(((H157-I157-(AG157*G157))/(G157*M157)-(L157/8.696*Q157))*P157*37,1)))))</f>
        <v/>
      </c>
      <c r="S157" s="34" t="str">
        <f aca="false">IF(OR(R157="Review",R157=""),"",IF(R157=0,"",(SQRT(SUMSQ((5),(100*1.4/(H157-I157)),(100*IF($H$3="US",0.1,0.1*37)/R157)))/100)*R157))</f>
        <v/>
      </c>
      <c r="T157" s="62" t="str">
        <f aca="false">IF(OR(R157="Review",R157=""),"",IF(R157=0,"",S157/R157))</f>
        <v/>
      </c>
      <c r="U157" s="63"/>
      <c r="V157" s="63"/>
      <c r="W157" s="63"/>
      <c r="X157" s="63"/>
      <c r="Y157" s="63"/>
      <c r="Z157" s="63"/>
      <c r="AA157" s="63"/>
      <c r="AB157" s="63"/>
      <c r="AC157" s="2"/>
      <c r="AD157" s="64" t="n">
        <f aca="false">AND(NOT(ISBLANK(C157)),NOT(ISBLANK(E157)),NOT(ISBLANK(H157)),NOT(ISBLANK(I157)),NOT(ISBLANK(O157)),NOT(ISBLANK(Q157)),Q157&gt;=0,O157&gt;=0,H157&gt;=0,I157&gt;=0,G157&gt;0)</f>
        <v>0</v>
      </c>
      <c r="AE157" s="63" t="s">
        <v>39</v>
      </c>
      <c r="AF157" s="65" t="str">
        <f aca="false">IF(AD157=0,"Review",IF($H$3="US",((H157-I157-(AG157*G157))/(G157*M157)-(L157*Q157))*P157,((H157-I157-(AG157*G157))/(G157*M157)-(L157/8.696*Q157))*P157*37))</f>
        <v>Review</v>
      </c>
      <c r="AG157" s="66" t="n">
        <f aca="false">IF(OR(N157="SLT",N157="LLT",N157="LLT-OO",N157="HLT"),0.022223,0.066667)</f>
        <v>0.066667</v>
      </c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</row>
    <row r="158" customFormat="false" ht="18.1" hidden="false" customHeight="true" outlineLevel="0" collapsed="false">
      <c r="A158" s="23"/>
      <c r="B158" s="23"/>
      <c r="C158" s="24"/>
      <c r="D158" s="25"/>
      <c r="E158" s="24"/>
      <c r="F158" s="25"/>
      <c r="G158" s="26" t="str">
        <f aca="false">IF(OR(C158="",D158="",E158="",F158=""),"",(E158+F158)-(C158+D158))</f>
        <v/>
      </c>
      <c r="H158" s="27"/>
      <c r="I158" s="28"/>
      <c r="J158" s="29" t="n">
        <f aca="false">IF(N158="SST",0.314473,IF(N158="SLT",0.031243,IF(N158="LST",0.124228,IF(N158="LLT",0.010189,IF(N158="LST-OO",0.074671,IF(N158="LLT-OO",0.011965,IF(N158="LMT-OO",0.013497,IF(N158="HST",7.2954,IF(N158="HLT",0.60795)))))))))</f>
        <v>0</v>
      </c>
      <c r="K158" s="29" t="n">
        <f aca="false">IF(N158="SST",0.260619,IF(N158="SLT",0.02188,IF(N158="LST",0.040676,IF(N158="LLT",0.003372,IF(N158="LST-OO",0.037557,IF(N158="LLT-OO",0.002079,IF(N158="LMT-OO",0.012499,IF(N158="HST",0.004293,IF(N158="HLT",0.0003578)))))))))</f>
        <v>0</v>
      </c>
      <c r="L158" s="30" t="n">
        <f aca="false">IF(N158="SST",0.087,IF(N158="SLT",0.087,IF(N158="LST",0.12,IF(N158="LLT",0.12,IF(N158="LST-OO",0.12,IF(N158="LLT-OO",0.12,IF(N158="LMT-OO",0.12,IF(N158="HST",0.07,IF(N158="HLT",0.07)))))))))</f>
        <v>0</v>
      </c>
      <c r="M158" s="31" t="str">
        <f aca="false">IF(OR(H158="",I158=""),"",IF(N158="HST",J158+K158*((I158+H158)/2),IF(N158="HLT",J158+K158*((I158+H158)/2),J158+K158*LN((I158+H158)/2))))</f>
        <v/>
      </c>
      <c r="N158" s="28"/>
      <c r="O158" s="28"/>
      <c r="P158" s="26" t="str">
        <f aca="false">IF(O158="","",IF($H$3="US",IF(LEFT(N158,1)="S",IF(O158&lt;=4000,1,IF(O158&gt;4000,0.79+(6*O158/100000))),IF(LEFT(N158,1)="L",IF(O158&lt;=200,1,IF(O158&gt;200,1.005+(4.5526*O158/100000))),IF(LEFT(N158,1)="H",1))),IF($H$3="SI",IF(LEFT(N158,1)="S",IF(O158&lt;=1219.51,1,IF(O158&gt;1219.51,0.79+(6*(O158*3.28)/100000))),IF(LEFT(N158,1)="L",IF(O158&lt;=60.98,1,IF(O158&gt;60.98,1.005+(4.5526*(O158*3.28)/100000))),IF(LEFT(N158,1)="H",1))))))</f>
        <v/>
      </c>
      <c r="Q158" s="32"/>
      <c r="R158" s="33" t="str">
        <f aca="false">IF(OR(A158="",N158=""),"",IF(AF158&lt;0,0,IF(AD158=0,"Review",IF($H$3="US",ROUND(((H158-I158-(AG158*G158))/(G158*M158)-(L158*Q158))*P158,1),ROUND(((H158-I158-(AG158*G158))/(G158*M158)-(L158/8.696*Q158))*P158*37,1)))))</f>
        <v/>
      </c>
      <c r="S158" s="34" t="str">
        <f aca="false">IF(OR(R158="Review",R158=""),"",IF(R158=0,"",(SQRT(SUMSQ((5),(100*1.4/(H158-I158)),(100*IF($H$3="US",0.1,0.1*37)/R158)))/100)*R158))</f>
        <v/>
      </c>
      <c r="T158" s="62" t="str">
        <f aca="false">IF(OR(R158="Review",R158=""),"",IF(R158=0,"",S158/R158))</f>
        <v/>
      </c>
      <c r="U158" s="63"/>
      <c r="V158" s="63"/>
      <c r="W158" s="63"/>
      <c r="X158" s="63"/>
      <c r="Y158" s="63"/>
      <c r="Z158" s="63"/>
      <c r="AA158" s="63"/>
      <c r="AB158" s="63"/>
      <c r="AC158" s="2"/>
      <c r="AD158" s="64" t="n">
        <f aca="false">AND(NOT(ISBLANK(C158)),NOT(ISBLANK(E158)),NOT(ISBLANK(H158)),NOT(ISBLANK(I158)),NOT(ISBLANK(O158)),NOT(ISBLANK(Q158)),Q158&gt;=0,O158&gt;=0,H158&gt;=0,I158&gt;=0,G158&gt;0)</f>
        <v>0</v>
      </c>
      <c r="AE158" s="63" t="s">
        <v>39</v>
      </c>
      <c r="AF158" s="65" t="str">
        <f aca="false">IF(AD158=0,"Review",IF($H$3="US",((H158-I158-(AG158*G158))/(G158*M158)-(L158*Q158))*P158,((H158-I158-(AG158*G158))/(G158*M158)-(L158/8.696*Q158))*P158*37))</f>
        <v>Review</v>
      </c>
      <c r="AG158" s="66" t="n">
        <f aca="false">IF(OR(N158="SLT",N158="LLT",N158="LLT-OO",N158="HLT"),0.022223,0.066667)</f>
        <v>0.066667</v>
      </c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</row>
    <row r="159" customFormat="false" ht="18.1" hidden="false" customHeight="true" outlineLevel="0" collapsed="false">
      <c r="A159" s="23"/>
      <c r="B159" s="23"/>
      <c r="C159" s="24"/>
      <c r="D159" s="25"/>
      <c r="E159" s="24"/>
      <c r="F159" s="25"/>
      <c r="G159" s="26" t="str">
        <f aca="false">IF(OR(C159="",D159="",E159="",F159=""),"",(E159+F159)-(C159+D159))</f>
        <v/>
      </c>
      <c r="H159" s="27"/>
      <c r="I159" s="28"/>
      <c r="J159" s="29" t="n">
        <f aca="false">IF(N159="SST",0.314473,IF(N159="SLT",0.031243,IF(N159="LST",0.124228,IF(N159="LLT",0.010189,IF(N159="LST-OO",0.074671,IF(N159="LLT-OO",0.011965,IF(N159="LMT-OO",0.013497,IF(N159="HST",7.2954,IF(N159="HLT",0.60795)))))))))</f>
        <v>0</v>
      </c>
      <c r="K159" s="29" t="n">
        <f aca="false">IF(N159="SST",0.260619,IF(N159="SLT",0.02188,IF(N159="LST",0.040676,IF(N159="LLT",0.003372,IF(N159="LST-OO",0.037557,IF(N159="LLT-OO",0.002079,IF(N159="LMT-OO",0.012499,IF(N159="HST",0.004293,IF(N159="HLT",0.0003578)))))))))</f>
        <v>0</v>
      </c>
      <c r="L159" s="30" t="n">
        <f aca="false">IF(N159="SST",0.087,IF(N159="SLT",0.087,IF(N159="LST",0.12,IF(N159="LLT",0.12,IF(N159="LST-OO",0.12,IF(N159="LLT-OO",0.12,IF(N159="LMT-OO",0.12,IF(N159="HST",0.07,IF(N159="HLT",0.07)))))))))</f>
        <v>0</v>
      </c>
      <c r="M159" s="31" t="str">
        <f aca="false">IF(OR(H159="",I159=""),"",IF(N159="HST",J159+K159*((I159+H159)/2),IF(N159="HLT",J159+K159*((I159+H159)/2),J159+K159*LN((I159+H159)/2))))</f>
        <v/>
      </c>
      <c r="N159" s="28"/>
      <c r="O159" s="28"/>
      <c r="P159" s="26" t="str">
        <f aca="false">IF(O159="","",IF($H$3="US",IF(LEFT(N159,1)="S",IF(O159&lt;=4000,1,IF(O159&gt;4000,0.79+(6*O159/100000))),IF(LEFT(N159,1)="L",IF(O159&lt;=200,1,IF(O159&gt;200,1.005+(4.5526*O159/100000))),IF(LEFT(N159,1)="H",1))),IF($H$3="SI",IF(LEFT(N159,1)="S",IF(O159&lt;=1219.51,1,IF(O159&gt;1219.51,0.79+(6*(O159*3.28)/100000))),IF(LEFT(N159,1)="L",IF(O159&lt;=60.98,1,IF(O159&gt;60.98,1.005+(4.5526*(O159*3.28)/100000))),IF(LEFT(N159,1)="H",1))))))</f>
        <v/>
      </c>
      <c r="Q159" s="32"/>
      <c r="R159" s="33" t="str">
        <f aca="false">IF(OR(A159="",N159=""),"",IF(AF159&lt;0,0,IF(AD159=0,"Review",IF($H$3="US",ROUND(((H159-I159-(AG159*G159))/(G159*M159)-(L159*Q159))*P159,1),ROUND(((H159-I159-(AG159*G159))/(G159*M159)-(L159/8.696*Q159))*P159*37,1)))))</f>
        <v/>
      </c>
      <c r="S159" s="34" t="str">
        <f aca="false">IF(OR(R159="Review",R159=""),"",IF(R159=0,"",(SQRT(SUMSQ((5),(100*1.4/(H159-I159)),(100*IF($H$3="US",0.1,0.1*37)/R159)))/100)*R159))</f>
        <v/>
      </c>
      <c r="T159" s="62" t="str">
        <f aca="false">IF(OR(R159="Review",R159=""),"",IF(R159=0,"",S159/R159))</f>
        <v/>
      </c>
      <c r="U159" s="63"/>
      <c r="V159" s="63"/>
      <c r="W159" s="63"/>
      <c r="X159" s="63"/>
      <c r="Y159" s="63"/>
      <c r="Z159" s="63"/>
      <c r="AA159" s="63"/>
      <c r="AB159" s="63"/>
      <c r="AC159" s="2"/>
      <c r="AD159" s="64" t="n">
        <f aca="false">AND(NOT(ISBLANK(C159)),NOT(ISBLANK(E159)),NOT(ISBLANK(H159)),NOT(ISBLANK(I159)),NOT(ISBLANK(O159)),NOT(ISBLANK(Q159)),Q159&gt;=0,O159&gt;=0,H159&gt;=0,I159&gt;=0,G159&gt;0)</f>
        <v>0</v>
      </c>
      <c r="AE159" s="63" t="s">
        <v>39</v>
      </c>
      <c r="AF159" s="65" t="str">
        <f aca="false">IF(AD159=0,"Review",IF($H$3="US",((H159-I159-(AG159*G159))/(G159*M159)-(L159*Q159))*P159,((H159-I159-(AG159*G159))/(G159*M159)-(L159/8.696*Q159))*P159*37))</f>
        <v>Review</v>
      </c>
      <c r="AG159" s="66" t="n">
        <f aca="false">IF(OR(N159="SLT",N159="LLT",N159="LLT-OO",N159="HLT"),0.022223,0.066667)</f>
        <v>0.066667</v>
      </c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</row>
    <row r="160" customFormat="false" ht="18.1" hidden="false" customHeight="true" outlineLevel="0" collapsed="false">
      <c r="A160" s="23"/>
      <c r="B160" s="23"/>
      <c r="C160" s="24"/>
      <c r="D160" s="25"/>
      <c r="E160" s="24"/>
      <c r="F160" s="25"/>
      <c r="G160" s="26" t="str">
        <f aca="false">IF(OR(C160="",D160="",E160="",F160=""),"",(E160+F160)-(C160+D160))</f>
        <v/>
      </c>
      <c r="H160" s="27"/>
      <c r="I160" s="28"/>
      <c r="J160" s="29" t="n">
        <f aca="false">IF(N160="SST",0.314473,IF(N160="SLT",0.031243,IF(N160="LST",0.124228,IF(N160="LLT",0.010189,IF(N160="LST-OO",0.074671,IF(N160="LLT-OO",0.011965,IF(N160="LMT-OO",0.013497,IF(N160="HST",7.2954,IF(N160="HLT",0.60795)))))))))</f>
        <v>0</v>
      </c>
      <c r="K160" s="29" t="n">
        <f aca="false">IF(N160="SST",0.260619,IF(N160="SLT",0.02188,IF(N160="LST",0.040676,IF(N160="LLT",0.003372,IF(N160="LST-OO",0.037557,IF(N160="LLT-OO",0.002079,IF(N160="LMT-OO",0.012499,IF(N160="HST",0.004293,IF(N160="HLT",0.0003578)))))))))</f>
        <v>0</v>
      </c>
      <c r="L160" s="30" t="n">
        <f aca="false">IF(N160="SST",0.087,IF(N160="SLT",0.087,IF(N160="LST",0.12,IF(N160="LLT",0.12,IF(N160="LST-OO",0.12,IF(N160="LLT-OO",0.12,IF(N160="LMT-OO",0.12,IF(N160="HST",0.07,IF(N160="HLT",0.07)))))))))</f>
        <v>0</v>
      </c>
      <c r="M160" s="31" t="str">
        <f aca="false">IF(OR(H160="",I160=""),"",IF(N160="HST",J160+K160*((I160+H160)/2),IF(N160="HLT",J160+K160*((I160+H160)/2),J160+K160*LN((I160+H160)/2))))</f>
        <v/>
      </c>
      <c r="N160" s="28"/>
      <c r="O160" s="28"/>
      <c r="P160" s="26" t="str">
        <f aca="false">IF(O160="","",IF($H$3="US",IF(LEFT(N160,1)="S",IF(O160&lt;=4000,1,IF(O160&gt;4000,0.79+(6*O160/100000))),IF(LEFT(N160,1)="L",IF(O160&lt;=200,1,IF(O160&gt;200,1.005+(4.5526*O160/100000))),IF(LEFT(N160,1)="H",1))),IF($H$3="SI",IF(LEFT(N160,1)="S",IF(O160&lt;=1219.51,1,IF(O160&gt;1219.51,0.79+(6*(O160*3.28)/100000))),IF(LEFT(N160,1)="L",IF(O160&lt;=60.98,1,IF(O160&gt;60.98,1.005+(4.5526*(O160*3.28)/100000))),IF(LEFT(N160,1)="H",1))))))</f>
        <v/>
      </c>
      <c r="Q160" s="32"/>
      <c r="R160" s="33" t="str">
        <f aca="false">IF(OR(A160="",N160=""),"",IF(AF160&lt;0,0,IF(AD160=0,"Review",IF($H$3="US",ROUND(((H160-I160-(AG160*G160))/(G160*M160)-(L160*Q160))*P160,1),ROUND(((H160-I160-(AG160*G160))/(G160*M160)-(L160/8.696*Q160))*P160*37,1)))))</f>
        <v/>
      </c>
      <c r="S160" s="34" t="str">
        <f aca="false">IF(OR(R160="Review",R160=""),"",IF(R160=0,"",(SQRT(SUMSQ((5),(100*1.4/(H160-I160)),(100*IF($H$3="US",0.1,0.1*37)/R160)))/100)*R160))</f>
        <v/>
      </c>
      <c r="T160" s="62" t="str">
        <f aca="false">IF(OR(R160="Review",R160=""),"",IF(R160=0,"",S160/R160))</f>
        <v/>
      </c>
      <c r="U160" s="63"/>
      <c r="V160" s="63"/>
      <c r="W160" s="63"/>
      <c r="X160" s="63"/>
      <c r="Y160" s="63"/>
      <c r="Z160" s="63"/>
      <c r="AA160" s="63"/>
      <c r="AB160" s="63"/>
      <c r="AC160" s="2"/>
      <c r="AD160" s="64" t="n">
        <f aca="false">AND(NOT(ISBLANK(C160)),NOT(ISBLANK(E160)),NOT(ISBLANK(H160)),NOT(ISBLANK(I160)),NOT(ISBLANK(O160)),NOT(ISBLANK(Q160)),Q160&gt;=0,O160&gt;=0,H160&gt;=0,I160&gt;=0,G160&gt;0)</f>
        <v>0</v>
      </c>
      <c r="AE160" s="63" t="s">
        <v>39</v>
      </c>
      <c r="AF160" s="65" t="str">
        <f aca="false">IF(AD160=0,"Review",IF($H$3="US",((H160-I160-(AG160*G160))/(G160*M160)-(L160*Q160))*P160,((H160-I160-(AG160*G160))/(G160*M160)-(L160/8.696*Q160))*P160*37))</f>
        <v>Review</v>
      </c>
      <c r="AG160" s="66" t="n">
        <f aca="false">IF(OR(N160="SLT",N160="LLT",N160="LLT-OO",N160="HLT"),0.022223,0.066667)</f>
        <v>0.066667</v>
      </c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</row>
    <row r="161" customFormat="false" ht="18.1" hidden="false" customHeight="true" outlineLevel="0" collapsed="false">
      <c r="A161" s="23"/>
      <c r="B161" s="23"/>
      <c r="C161" s="24"/>
      <c r="D161" s="25"/>
      <c r="E161" s="24"/>
      <c r="F161" s="25"/>
      <c r="G161" s="26" t="str">
        <f aca="false">IF(OR(C161="",D161="",E161="",F161=""),"",(E161+F161)-(C161+D161))</f>
        <v/>
      </c>
      <c r="H161" s="27"/>
      <c r="I161" s="28"/>
      <c r="J161" s="29" t="n">
        <f aca="false">IF(N161="SST",0.314473,IF(N161="SLT",0.031243,IF(N161="LST",0.124228,IF(N161="LLT",0.010189,IF(N161="LST-OO",0.074671,IF(N161="LLT-OO",0.011965,IF(N161="LMT-OO",0.013497,IF(N161="HST",7.2954,IF(N161="HLT",0.60795)))))))))</f>
        <v>0</v>
      </c>
      <c r="K161" s="29" t="n">
        <f aca="false">IF(N161="SST",0.260619,IF(N161="SLT",0.02188,IF(N161="LST",0.040676,IF(N161="LLT",0.003372,IF(N161="LST-OO",0.037557,IF(N161="LLT-OO",0.002079,IF(N161="LMT-OO",0.012499,IF(N161="HST",0.004293,IF(N161="HLT",0.0003578)))))))))</f>
        <v>0</v>
      </c>
      <c r="L161" s="30" t="n">
        <f aca="false">IF(N161="SST",0.087,IF(N161="SLT",0.087,IF(N161="LST",0.12,IF(N161="LLT",0.12,IF(N161="LST-OO",0.12,IF(N161="LLT-OO",0.12,IF(N161="LMT-OO",0.12,IF(N161="HST",0.07,IF(N161="HLT",0.07)))))))))</f>
        <v>0</v>
      </c>
      <c r="M161" s="31" t="str">
        <f aca="false">IF(OR(H161="",I161=""),"",IF(N161="HST",J161+K161*((I161+H161)/2),IF(N161="HLT",J161+K161*((I161+H161)/2),J161+K161*LN((I161+H161)/2))))</f>
        <v/>
      </c>
      <c r="N161" s="28"/>
      <c r="O161" s="28"/>
      <c r="P161" s="26" t="str">
        <f aca="false">IF(O161="","",IF($H$3="US",IF(LEFT(N161,1)="S",IF(O161&lt;=4000,1,IF(O161&gt;4000,0.79+(6*O161/100000))),IF(LEFT(N161,1)="L",IF(O161&lt;=200,1,IF(O161&gt;200,1.005+(4.5526*O161/100000))),IF(LEFT(N161,1)="H",1))),IF($H$3="SI",IF(LEFT(N161,1)="S",IF(O161&lt;=1219.51,1,IF(O161&gt;1219.51,0.79+(6*(O161*3.28)/100000))),IF(LEFT(N161,1)="L",IF(O161&lt;=60.98,1,IF(O161&gt;60.98,1.005+(4.5526*(O161*3.28)/100000))),IF(LEFT(N161,1)="H",1))))))</f>
        <v/>
      </c>
      <c r="Q161" s="32"/>
      <c r="R161" s="33" t="str">
        <f aca="false">IF(OR(A161="",N161=""),"",IF(AF161&lt;0,0,IF(AD161=0,"Review",IF($H$3="US",ROUND(((H161-I161-(AG161*G161))/(G161*M161)-(L161*Q161))*P161,1),ROUND(((H161-I161-(AG161*G161))/(G161*M161)-(L161/8.696*Q161))*P161*37,1)))))</f>
        <v/>
      </c>
      <c r="S161" s="34" t="str">
        <f aca="false">IF(OR(R161="Review",R161=""),"",IF(R161=0,"",(SQRT(SUMSQ((5),(100*1.4/(H161-I161)),(100*IF($H$3="US",0.1,0.1*37)/R161)))/100)*R161))</f>
        <v/>
      </c>
      <c r="T161" s="62" t="str">
        <f aca="false">IF(OR(R161="Review",R161=""),"",IF(R161=0,"",S161/R161))</f>
        <v/>
      </c>
      <c r="U161" s="63"/>
      <c r="V161" s="63"/>
      <c r="W161" s="63"/>
      <c r="X161" s="63"/>
      <c r="Y161" s="63"/>
      <c r="Z161" s="63"/>
      <c r="AA161" s="63"/>
      <c r="AB161" s="63"/>
      <c r="AC161" s="2"/>
      <c r="AD161" s="64" t="n">
        <f aca="false">AND(NOT(ISBLANK(C161)),NOT(ISBLANK(E161)),NOT(ISBLANK(H161)),NOT(ISBLANK(I161)),NOT(ISBLANK(O161)),NOT(ISBLANK(Q161)),Q161&gt;=0,O161&gt;=0,H161&gt;=0,I161&gt;=0,G161&gt;0)</f>
        <v>0</v>
      </c>
      <c r="AE161" s="63" t="s">
        <v>39</v>
      </c>
      <c r="AF161" s="65" t="str">
        <f aca="false">IF(AD161=0,"Review",IF($H$3="US",((H161-I161-(AG161*G161))/(G161*M161)-(L161*Q161))*P161,((H161-I161-(AG161*G161))/(G161*M161)-(L161/8.696*Q161))*P161*37))</f>
        <v>Review</v>
      </c>
      <c r="AG161" s="66" t="n">
        <f aca="false">IF(OR(N161="SLT",N161="LLT",N161="LLT-OO",N161="HLT"),0.022223,0.066667)</f>
        <v>0.066667</v>
      </c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</row>
    <row r="162" customFormat="false" ht="18.1" hidden="false" customHeight="true" outlineLevel="0" collapsed="false">
      <c r="A162" s="23"/>
      <c r="B162" s="23"/>
      <c r="C162" s="24"/>
      <c r="D162" s="25"/>
      <c r="E162" s="24"/>
      <c r="F162" s="25"/>
      <c r="G162" s="26" t="str">
        <f aca="false">IF(OR(C162="",D162="",E162="",F162=""),"",(E162+F162)-(C162+D162))</f>
        <v/>
      </c>
      <c r="H162" s="27"/>
      <c r="I162" s="28"/>
      <c r="J162" s="29" t="n">
        <f aca="false">IF(N162="SST",0.314473,IF(N162="SLT",0.031243,IF(N162="LST",0.124228,IF(N162="LLT",0.010189,IF(N162="LST-OO",0.074671,IF(N162="LLT-OO",0.011965,IF(N162="LMT-OO",0.013497,IF(N162="HST",7.2954,IF(N162="HLT",0.60795)))))))))</f>
        <v>0</v>
      </c>
      <c r="K162" s="29" t="n">
        <f aca="false">IF(N162="SST",0.260619,IF(N162="SLT",0.02188,IF(N162="LST",0.040676,IF(N162="LLT",0.003372,IF(N162="LST-OO",0.037557,IF(N162="LLT-OO",0.002079,IF(N162="LMT-OO",0.012499,IF(N162="HST",0.004293,IF(N162="HLT",0.0003578)))))))))</f>
        <v>0</v>
      </c>
      <c r="L162" s="30" t="n">
        <f aca="false">IF(N162="SST",0.087,IF(N162="SLT",0.087,IF(N162="LST",0.12,IF(N162="LLT",0.12,IF(N162="LST-OO",0.12,IF(N162="LLT-OO",0.12,IF(N162="LMT-OO",0.12,IF(N162="HST",0.07,IF(N162="HLT",0.07)))))))))</f>
        <v>0</v>
      </c>
      <c r="M162" s="31" t="str">
        <f aca="false">IF(OR(H162="",I162=""),"",IF(N162="HST",J162+K162*((I162+H162)/2),IF(N162="HLT",J162+K162*((I162+H162)/2),J162+K162*LN((I162+H162)/2))))</f>
        <v/>
      </c>
      <c r="N162" s="28"/>
      <c r="O162" s="28"/>
      <c r="P162" s="26" t="str">
        <f aca="false">IF(O162="","",IF($H$3="US",IF(LEFT(N162,1)="S",IF(O162&lt;=4000,1,IF(O162&gt;4000,0.79+(6*O162/100000))),IF(LEFT(N162,1)="L",IF(O162&lt;=200,1,IF(O162&gt;200,1.005+(4.5526*O162/100000))),IF(LEFT(N162,1)="H",1))),IF($H$3="SI",IF(LEFT(N162,1)="S",IF(O162&lt;=1219.51,1,IF(O162&gt;1219.51,0.79+(6*(O162*3.28)/100000))),IF(LEFT(N162,1)="L",IF(O162&lt;=60.98,1,IF(O162&gt;60.98,1.005+(4.5526*(O162*3.28)/100000))),IF(LEFT(N162,1)="H",1))))))</f>
        <v/>
      </c>
      <c r="Q162" s="32"/>
      <c r="R162" s="33" t="str">
        <f aca="false">IF(OR(A162="",N162=""),"",IF(AF162&lt;0,0,IF(AD162=0,"Review",IF($H$3="US",ROUND(((H162-I162-(AG162*G162))/(G162*M162)-(L162*Q162))*P162,1),ROUND(((H162-I162-(AG162*G162))/(G162*M162)-(L162/8.696*Q162))*P162*37,1)))))</f>
        <v/>
      </c>
      <c r="S162" s="34" t="str">
        <f aca="false">IF(OR(R162="Review",R162=""),"",IF(R162=0,"",(SQRT(SUMSQ((5),(100*1.4/(H162-I162)),(100*IF($H$3="US",0.1,0.1*37)/R162)))/100)*R162))</f>
        <v/>
      </c>
      <c r="T162" s="62" t="str">
        <f aca="false">IF(OR(R162="Review",R162=""),"",IF(R162=0,"",S162/R162))</f>
        <v/>
      </c>
      <c r="U162" s="63"/>
      <c r="V162" s="63"/>
      <c r="W162" s="63"/>
      <c r="X162" s="63"/>
      <c r="Y162" s="63"/>
      <c r="Z162" s="63"/>
      <c r="AA162" s="63"/>
      <c r="AB162" s="63"/>
      <c r="AC162" s="2"/>
      <c r="AD162" s="64" t="n">
        <f aca="false">AND(NOT(ISBLANK(C162)),NOT(ISBLANK(E162)),NOT(ISBLANK(H162)),NOT(ISBLANK(I162)),NOT(ISBLANK(O162)),NOT(ISBLANK(Q162)),Q162&gt;=0,O162&gt;=0,H162&gt;=0,I162&gt;=0,G162&gt;0)</f>
        <v>0</v>
      </c>
      <c r="AE162" s="63" t="s">
        <v>39</v>
      </c>
      <c r="AF162" s="65" t="str">
        <f aca="false">IF(AD162=0,"Review",IF($H$3="US",((H162-I162-(AG162*G162))/(G162*M162)-(L162*Q162))*P162,((H162-I162-(AG162*G162))/(G162*M162)-(L162/8.696*Q162))*P162*37))</f>
        <v>Review</v>
      </c>
      <c r="AG162" s="66" t="n">
        <f aca="false">IF(OR(N162="SLT",N162="LLT",N162="LLT-OO",N162="HLT"),0.022223,0.066667)</f>
        <v>0.066667</v>
      </c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</row>
    <row r="163" customFormat="false" ht="18.1" hidden="false" customHeight="true" outlineLevel="0" collapsed="false">
      <c r="A163" s="23"/>
      <c r="B163" s="23"/>
      <c r="C163" s="24"/>
      <c r="D163" s="25"/>
      <c r="E163" s="24"/>
      <c r="F163" s="25"/>
      <c r="G163" s="26" t="str">
        <f aca="false">IF(OR(C163="",D163="",E163="",F163=""),"",(E163+F163)-(C163+D163))</f>
        <v/>
      </c>
      <c r="H163" s="27"/>
      <c r="I163" s="28"/>
      <c r="J163" s="29" t="n">
        <f aca="false">IF(N163="SST",0.314473,IF(N163="SLT",0.031243,IF(N163="LST",0.124228,IF(N163="LLT",0.010189,IF(N163="LST-OO",0.074671,IF(N163="LLT-OO",0.011965,IF(N163="LMT-OO",0.013497,IF(N163="HST",7.2954,IF(N163="HLT",0.60795)))))))))</f>
        <v>0</v>
      </c>
      <c r="K163" s="29" t="n">
        <f aca="false">IF(N163="SST",0.260619,IF(N163="SLT",0.02188,IF(N163="LST",0.040676,IF(N163="LLT",0.003372,IF(N163="LST-OO",0.037557,IF(N163="LLT-OO",0.002079,IF(N163="LMT-OO",0.012499,IF(N163="HST",0.004293,IF(N163="HLT",0.0003578)))))))))</f>
        <v>0</v>
      </c>
      <c r="L163" s="30" t="n">
        <f aca="false">IF(N163="SST",0.087,IF(N163="SLT",0.087,IF(N163="LST",0.12,IF(N163="LLT",0.12,IF(N163="LST-OO",0.12,IF(N163="LLT-OO",0.12,IF(N163="LMT-OO",0.12,IF(N163="HST",0.07,IF(N163="HLT",0.07)))))))))</f>
        <v>0</v>
      </c>
      <c r="M163" s="31" t="str">
        <f aca="false">IF(OR(H163="",I163=""),"",IF(N163="HST",J163+K163*((I163+H163)/2),IF(N163="HLT",J163+K163*((I163+H163)/2),J163+K163*LN((I163+H163)/2))))</f>
        <v/>
      </c>
      <c r="N163" s="28"/>
      <c r="O163" s="28"/>
      <c r="P163" s="26" t="str">
        <f aca="false">IF(O163="","",IF($H$3="US",IF(LEFT(N163,1)="S",IF(O163&lt;=4000,1,IF(O163&gt;4000,0.79+(6*O163/100000))),IF(LEFT(N163,1)="L",IF(O163&lt;=200,1,IF(O163&gt;200,1.005+(4.5526*O163/100000))),IF(LEFT(N163,1)="H",1))),IF($H$3="SI",IF(LEFT(N163,1)="S",IF(O163&lt;=1219.51,1,IF(O163&gt;1219.51,0.79+(6*(O163*3.28)/100000))),IF(LEFT(N163,1)="L",IF(O163&lt;=60.98,1,IF(O163&gt;60.98,1.005+(4.5526*(O163*3.28)/100000))),IF(LEFT(N163,1)="H",1))))))</f>
        <v/>
      </c>
      <c r="Q163" s="32"/>
      <c r="R163" s="33" t="str">
        <f aca="false">IF(OR(A163="",N163=""),"",IF(AF163&lt;0,0,IF(AD163=0,"Review",IF($H$3="US",ROUND(((H163-I163-(AG163*G163))/(G163*M163)-(L163*Q163))*P163,1),ROUND(((H163-I163-(AG163*G163))/(G163*M163)-(L163/8.696*Q163))*P163*37,1)))))</f>
        <v/>
      </c>
      <c r="S163" s="34" t="str">
        <f aca="false">IF(OR(R163="Review",R163=""),"",IF(R163=0,"",(SQRT(SUMSQ((5),(100*1.4/(H163-I163)),(100*IF($H$3="US",0.1,0.1*37)/R163)))/100)*R163))</f>
        <v/>
      </c>
      <c r="T163" s="62" t="str">
        <f aca="false">IF(OR(R163="Review",R163=""),"",IF(R163=0,"",S163/R163))</f>
        <v/>
      </c>
      <c r="U163" s="63"/>
      <c r="V163" s="63"/>
      <c r="W163" s="63"/>
      <c r="X163" s="63"/>
      <c r="Y163" s="63"/>
      <c r="Z163" s="63"/>
      <c r="AA163" s="63"/>
      <c r="AB163" s="63"/>
      <c r="AC163" s="2"/>
      <c r="AD163" s="64" t="n">
        <f aca="false">AND(NOT(ISBLANK(C163)),NOT(ISBLANK(E163)),NOT(ISBLANK(H163)),NOT(ISBLANK(I163)),NOT(ISBLANK(O163)),NOT(ISBLANK(Q163)),Q163&gt;=0,O163&gt;=0,H163&gt;=0,I163&gt;=0,G163&gt;0)</f>
        <v>0</v>
      </c>
      <c r="AE163" s="63" t="s">
        <v>39</v>
      </c>
      <c r="AF163" s="65" t="str">
        <f aca="false">IF(AD163=0,"Review",IF($H$3="US",((H163-I163-(AG163*G163))/(G163*M163)-(L163*Q163))*P163,((H163-I163-(AG163*G163))/(G163*M163)-(L163/8.696*Q163))*P163*37))</f>
        <v>Review</v>
      </c>
      <c r="AG163" s="66" t="n">
        <f aca="false">IF(OR(N163="SLT",N163="LLT",N163="LLT-OO",N163="HLT"),0.022223,0.066667)</f>
        <v>0.066667</v>
      </c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</row>
    <row r="164" customFormat="false" ht="18.1" hidden="false" customHeight="true" outlineLevel="0" collapsed="false">
      <c r="A164" s="23"/>
      <c r="B164" s="23"/>
      <c r="C164" s="24"/>
      <c r="D164" s="25"/>
      <c r="E164" s="24"/>
      <c r="F164" s="25"/>
      <c r="G164" s="26" t="str">
        <f aca="false">IF(OR(C164="",D164="",E164="",F164=""),"",(E164+F164)-(C164+D164))</f>
        <v/>
      </c>
      <c r="H164" s="27"/>
      <c r="I164" s="28"/>
      <c r="J164" s="29" t="n">
        <f aca="false">IF(N164="SST",0.314473,IF(N164="SLT",0.031243,IF(N164="LST",0.124228,IF(N164="LLT",0.010189,IF(N164="LST-OO",0.074671,IF(N164="LLT-OO",0.011965,IF(N164="LMT-OO",0.013497,IF(N164="HST",7.2954,IF(N164="HLT",0.60795)))))))))</f>
        <v>0</v>
      </c>
      <c r="K164" s="29" t="n">
        <f aca="false">IF(N164="SST",0.260619,IF(N164="SLT",0.02188,IF(N164="LST",0.040676,IF(N164="LLT",0.003372,IF(N164="LST-OO",0.037557,IF(N164="LLT-OO",0.002079,IF(N164="LMT-OO",0.012499,IF(N164="HST",0.004293,IF(N164="HLT",0.0003578)))))))))</f>
        <v>0</v>
      </c>
      <c r="L164" s="30" t="n">
        <f aca="false">IF(N164="SST",0.087,IF(N164="SLT",0.087,IF(N164="LST",0.12,IF(N164="LLT",0.12,IF(N164="LST-OO",0.12,IF(N164="LLT-OO",0.12,IF(N164="LMT-OO",0.12,IF(N164="HST",0.07,IF(N164="HLT",0.07)))))))))</f>
        <v>0</v>
      </c>
      <c r="M164" s="31" t="str">
        <f aca="false">IF(OR(H164="",I164=""),"",IF(N164="HST",J164+K164*((I164+H164)/2),IF(N164="HLT",J164+K164*((I164+H164)/2),J164+K164*LN((I164+H164)/2))))</f>
        <v/>
      </c>
      <c r="N164" s="28"/>
      <c r="O164" s="28"/>
      <c r="P164" s="26" t="str">
        <f aca="false">IF(O164="","",IF($H$3="US",IF(LEFT(N164,1)="S",IF(O164&lt;=4000,1,IF(O164&gt;4000,0.79+(6*O164/100000))),IF(LEFT(N164,1)="L",IF(O164&lt;=200,1,IF(O164&gt;200,1.005+(4.5526*O164/100000))),IF(LEFT(N164,1)="H",1))),IF($H$3="SI",IF(LEFT(N164,1)="S",IF(O164&lt;=1219.51,1,IF(O164&gt;1219.51,0.79+(6*(O164*3.28)/100000))),IF(LEFT(N164,1)="L",IF(O164&lt;=60.98,1,IF(O164&gt;60.98,1.005+(4.5526*(O164*3.28)/100000))),IF(LEFT(N164,1)="H",1))))))</f>
        <v/>
      </c>
      <c r="Q164" s="32"/>
      <c r="R164" s="33" t="str">
        <f aca="false">IF(OR(A164="",N164=""),"",IF(AF164&lt;0,0,IF(AD164=0,"Review",IF($H$3="US",ROUND(((H164-I164-(AG164*G164))/(G164*M164)-(L164*Q164))*P164,1),ROUND(((H164-I164-(AG164*G164))/(G164*M164)-(L164/8.696*Q164))*P164*37,1)))))</f>
        <v/>
      </c>
      <c r="S164" s="34" t="str">
        <f aca="false">IF(OR(R164="Review",R164=""),"",IF(R164=0,"",(SQRT(SUMSQ((5),(100*1.4/(H164-I164)),(100*IF($H$3="US",0.1,0.1*37)/R164)))/100)*R164))</f>
        <v/>
      </c>
      <c r="T164" s="62" t="str">
        <f aca="false">IF(OR(R164="Review",R164=""),"",IF(R164=0,"",S164/R164))</f>
        <v/>
      </c>
      <c r="U164" s="63"/>
      <c r="V164" s="63"/>
      <c r="W164" s="63"/>
      <c r="X164" s="63"/>
      <c r="Y164" s="63"/>
      <c r="Z164" s="63"/>
      <c r="AA164" s="63"/>
      <c r="AB164" s="63"/>
      <c r="AC164" s="2"/>
      <c r="AD164" s="64" t="n">
        <f aca="false">AND(NOT(ISBLANK(C164)),NOT(ISBLANK(E164)),NOT(ISBLANK(H164)),NOT(ISBLANK(I164)),NOT(ISBLANK(O164)),NOT(ISBLANK(Q164)),Q164&gt;=0,O164&gt;=0,H164&gt;=0,I164&gt;=0,G164&gt;0)</f>
        <v>0</v>
      </c>
      <c r="AE164" s="63" t="s">
        <v>39</v>
      </c>
      <c r="AF164" s="65" t="str">
        <f aca="false">IF(AD164=0,"Review",IF($H$3="US",((H164-I164-(AG164*G164))/(G164*M164)-(L164*Q164))*P164,((H164-I164-(AG164*G164))/(G164*M164)-(L164/8.696*Q164))*P164*37))</f>
        <v>Review</v>
      </c>
      <c r="AG164" s="66" t="n">
        <f aca="false">IF(OR(N164="SLT",N164="LLT",N164="LLT-OO",N164="HLT"),0.022223,0.066667)</f>
        <v>0.066667</v>
      </c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</row>
    <row r="165" customFormat="false" ht="18.1" hidden="false" customHeight="true" outlineLevel="0" collapsed="false">
      <c r="A165" s="23"/>
      <c r="B165" s="23"/>
      <c r="C165" s="24"/>
      <c r="D165" s="25"/>
      <c r="E165" s="24"/>
      <c r="F165" s="25"/>
      <c r="G165" s="26" t="str">
        <f aca="false">IF(OR(C165="",D165="",E165="",F165=""),"",(E165+F165)-(C165+D165))</f>
        <v/>
      </c>
      <c r="H165" s="27"/>
      <c r="I165" s="28"/>
      <c r="J165" s="29" t="n">
        <f aca="false">IF(N165="SST",0.314473,IF(N165="SLT",0.031243,IF(N165="LST",0.124228,IF(N165="LLT",0.010189,IF(N165="LST-OO",0.074671,IF(N165="LLT-OO",0.011965,IF(N165="LMT-OO",0.013497,IF(N165="HST",7.2954,IF(N165="HLT",0.60795)))))))))</f>
        <v>0</v>
      </c>
      <c r="K165" s="29" t="n">
        <f aca="false">IF(N165="SST",0.260619,IF(N165="SLT",0.02188,IF(N165="LST",0.040676,IF(N165="LLT",0.003372,IF(N165="LST-OO",0.037557,IF(N165="LLT-OO",0.002079,IF(N165="LMT-OO",0.012499,IF(N165="HST",0.004293,IF(N165="HLT",0.0003578)))))))))</f>
        <v>0</v>
      </c>
      <c r="L165" s="30" t="n">
        <f aca="false">IF(N165="SST",0.087,IF(N165="SLT",0.087,IF(N165="LST",0.12,IF(N165="LLT",0.12,IF(N165="LST-OO",0.12,IF(N165="LLT-OO",0.12,IF(N165="LMT-OO",0.12,IF(N165="HST",0.07,IF(N165="HLT",0.07)))))))))</f>
        <v>0</v>
      </c>
      <c r="M165" s="31" t="str">
        <f aca="false">IF(OR(H165="",I165=""),"",IF(N165="HST",J165+K165*((I165+H165)/2),IF(N165="HLT",J165+K165*((I165+H165)/2),J165+K165*LN((I165+H165)/2))))</f>
        <v/>
      </c>
      <c r="N165" s="28"/>
      <c r="O165" s="28"/>
      <c r="P165" s="26" t="str">
        <f aca="false">IF(O165="","",IF($H$3="US",IF(LEFT(N165,1)="S",IF(O165&lt;=4000,1,IF(O165&gt;4000,0.79+(6*O165/100000))),IF(LEFT(N165,1)="L",IF(O165&lt;=200,1,IF(O165&gt;200,1.005+(4.5526*O165/100000))),IF(LEFT(N165,1)="H",1))),IF($H$3="SI",IF(LEFT(N165,1)="S",IF(O165&lt;=1219.51,1,IF(O165&gt;1219.51,0.79+(6*(O165*3.28)/100000))),IF(LEFT(N165,1)="L",IF(O165&lt;=60.98,1,IF(O165&gt;60.98,1.005+(4.5526*(O165*3.28)/100000))),IF(LEFT(N165,1)="H",1))))))</f>
        <v/>
      </c>
      <c r="Q165" s="32"/>
      <c r="R165" s="33" t="str">
        <f aca="false">IF(OR(A165="",N165=""),"",IF(AF165&lt;0,0,IF(AD165=0,"Review",IF($H$3="US",ROUND(((H165-I165-(AG165*G165))/(G165*M165)-(L165*Q165))*P165,1),ROUND(((H165-I165-(AG165*G165))/(G165*M165)-(L165/8.696*Q165))*P165*37,1)))))</f>
        <v/>
      </c>
      <c r="S165" s="34" t="str">
        <f aca="false">IF(OR(R165="Review",R165=""),"",IF(R165=0,"",(SQRT(SUMSQ((5),(100*1.4/(H165-I165)),(100*IF($H$3="US",0.1,0.1*37)/R165)))/100)*R165))</f>
        <v/>
      </c>
      <c r="T165" s="62" t="str">
        <f aca="false">IF(OR(R165="Review",R165=""),"",IF(R165=0,"",S165/R165))</f>
        <v/>
      </c>
      <c r="U165" s="63"/>
      <c r="V165" s="63"/>
      <c r="W165" s="63"/>
      <c r="X165" s="63"/>
      <c r="Y165" s="63"/>
      <c r="Z165" s="63"/>
      <c r="AA165" s="63"/>
      <c r="AB165" s="63"/>
      <c r="AC165" s="2"/>
      <c r="AD165" s="64" t="n">
        <f aca="false">AND(NOT(ISBLANK(C165)),NOT(ISBLANK(E165)),NOT(ISBLANK(H165)),NOT(ISBLANK(I165)),NOT(ISBLANK(O165)),NOT(ISBLANK(Q165)),Q165&gt;=0,O165&gt;=0,H165&gt;=0,I165&gt;=0,G165&gt;0)</f>
        <v>0</v>
      </c>
      <c r="AE165" s="63" t="s">
        <v>39</v>
      </c>
      <c r="AF165" s="65" t="str">
        <f aca="false">IF(AD165=0,"Review",IF($H$3="US",((H165-I165-(AG165*G165))/(G165*M165)-(L165*Q165))*P165,((H165-I165-(AG165*G165))/(G165*M165)-(L165/8.696*Q165))*P165*37))</f>
        <v>Review</v>
      </c>
      <c r="AG165" s="66" t="n">
        <f aca="false">IF(OR(N165="SLT",N165="LLT",N165="LLT-OO",N165="HLT"),0.022223,0.066667)</f>
        <v>0.066667</v>
      </c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</row>
    <row r="166" customFormat="false" ht="18.1" hidden="false" customHeight="true" outlineLevel="0" collapsed="false">
      <c r="A166" s="23"/>
      <c r="B166" s="23"/>
      <c r="C166" s="24"/>
      <c r="D166" s="25"/>
      <c r="E166" s="24"/>
      <c r="F166" s="25"/>
      <c r="G166" s="26" t="str">
        <f aca="false">IF(OR(C166="",D166="",E166="",F166=""),"",(E166+F166)-(C166+D166))</f>
        <v/>
      </c>
      <c r="H166" s="27"/>
      <c r="I166" s="28"/>
      <c r="J166" s="29" t="n">
        <f aca="false">IF(N166="SST",0.314473,IF(N166="SLT",0.031243,IF(N166="LST",0.124228,IF(N166="LLT",0.010189,IF(N166="LST-OO",0.074671,IF(N166="LLT-OO",0.011965,IF(N166="LMT-OO",0.013497,IF(N166="HST",7.2954,IF(N166="HLT",0.60795)))))))))</f>
        <v>0</v>
      </c>
      <c r="K166" s="29" t="n">
        <f aca="false">IF(N166="SST",0.260619,IF(N166="SLT",0.02188,IF(N166="LST",0.040676,IF(N166="LLT",0.003372,IF(N166="LST-OO",0.037557,IF(N166="LLT-OO",0.002079,IF(N166="LMT-OO",0.012499,IF(N166="HST",0.004293,IF(N166="HLT",0.0003578)))))))))</f>
        <v>0</v>
      </c>
      <c r="L166" s="30" t="n">
        <f aca="false">IF(N166="SST",0.087,IF(N166="SLT",0.087,IF(N166="LST",0.12,IF(N166="LLT",0.12,IF(N166="LST-OO",0.12,IF(N166="LLT-OO",0.12,IF(N166="LMT-OO",0.12,IF(N166="HST",0.07,IF(N166="HLT",0.07)))))))))</f>
        <v>0</v>
      </c>
      <c r="M166" s="31" t="str">
        <f aca="false">IF(OR(H166="",I166=""),"",IF(N166="HST",J166+K166*((I166+H166)/2),IF(N166="HLT",J166+K166*((I166+H166)/2),J166+K166*LN((I166+H166)/2))))</f>
        <v/>
      </c>
      <c r="N166" s="28"/>
      <c r="O166" s="28"/>
      <c r="P166" s="26" t="str">
        <f aca="false">IF(O166="","",IF($H$3="US",IF(LEFT(N166,1)="S",IF(O166&lt;=4000,1,IF(O166&gt;4000,0.79+(6*O166/100000))),IF(LEFT(N166,1)="L",IF(O166&lt;=200,1,IF(O166&gt;200,1.005+(4.5526*O166/100000))),IF(LEFT(N166,1)="H",1))),IF($H$3="SI",IF(LEFT(N166,1)="S",IF(O166&lt;=1219.51,1,IF(O166&gt;1219.51,0.79+(6*(O166*3.28)/100000))),IF(LEFT(N166,1)="L",IF(O166&lt;=60.98,1,IF(O166&gt;60.98,1.005+(4.5526*(O166*3.28)/100000))),IF(LEFT(N166,1)="H",1))))))</f>
        <v/>
      </c>
      <c r="Q166" s="32"/>
      <c r="R166" s="33" t="str">
        <f aca="false">IF(OR(A166="",N166=""),"",IF(AF166&lt;0,0,IF(AD166=0,"Review",IF($H$3="US",ROUND(((H166-I166-(AG166*G166))/(G166*M166)-(L166*Q166))*P166,1),ROUND(((H166-I166-(AG166*G166))/(G166*M166)-(L166/8.696*Q166))*P166*37,1)))))</f>
        <v/>
      </c>
      <c r="S166" s="34" t="str">
        <f aca="false">IF(OR(R166="Review",R166=""),"",IF(R166=0,"",(SQRT(SUMSQ((5),(100*1.4/(H166-I166)),(100*IF($H$3="US",0.1,0.1*37)/R166)))/100)*R166))</f>
        <v/>
      </c>
      <c r="T166" s="62" t="str">
        <f aca="false">IF(OR(R166="Review",R166=""),"",IF(R166=0,"",S166/R166))</f>
        <v/>
      </c>
      <c r="U166" s="63"/>
      <c r="V166" s="63"/>
      <c r="W166" s="63"/>
      <c r="X166" s="63"/>
      <c r="Y166" s="63"/>
      <c r="Z166" s="63"/>
      <c r="AA166" s="63"/>
      <c r="AB166" s="63"/>
      <c r="AC166" s="2"/>
      <c r="AD166" s="64" t="n">
        <f aca="false">AND(NOT(ISBLANK(C166)),NOT(ISBLANK(E166)),NOT(ISBLANK(H166)),NOT(ISBLANK(I166)),NOT(ISBLANK(O166)),NOT(ISBLANK(Q166)),Q166&gt;=0,O166&gt;=0,H166&gt;=0,I166&gt;=0,G166&gt;0)</f>
        <v>0</v>
      </c>
      <c r="AE166" s="63" t="s">
        <v>39</v>
      </c>
      <c r="AF166" s="65" t="str">
        <f aca="false">IF(AD166=0,"Review",IF($H$3="US",((H166-I166-(AG166*G166))/(G166*M166)-(L166*Q166))*P166,((H166-I166-(AG166*G166))/(G166*M166)-(L166/8.696*Q166))*P166*37))</f>
        <v>Review</v>
      </c>
      <c r="AG166" s="66" t="n">
        <f aca="false">IF(OR(N166="SLT",N166="LLT",N166="LLT-OO",N166="HLT"),0.022223,0.066667)</f>
        <v>0.066667</v>
      </c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</row>
    <row r="167" customFormat="false" ht="18.1" hidden="false" customHeight="true" outlineLevel="0" collapsed="false">
      <c r="A167" s="23"/>
      <c r="B167" s="23"/>
      <c r="C167" s="24"/>
      <c r="D167" s="25"/>
      <c r="E167" s="24"/>
      <c r="F167" s="25"/>
      <c r="G167" s="26" t="str">
        <f aca="false">IF(OR(C167="",D167="",E167="",F167=""),"",(E167+F167)-(C167+D167))</f>
        <v/>
      </c>
      <c r="H167" s="27"/>
      <c r="I167" s="28"/>
      <c r="J167" s="29" t="n">
        <f aca="false">IF(N167="SST",0.314473,IF(N167="SLT",0.031243,IF(N167="LST",0.124228,IF(N167="LLT",0.010189,IF(N167="LST-OO",0.074671,IF(N167="LLT-OO",0.011965,IF(N167="LMT-OO",0.013497,IF(N167="HST",7.2954,IF(N167="HLT",0.60795)))))))))</f>
        <v>0</v>
      </c>
      <c r="K167" s="29" t="n">
        <f aca="false">IF(N167="SST",0.260619,IF(N167="SLT",0.02188,IF(N167="LST",0.040676,IF(N167="LLT",0.003372,IF(N167="LST-OO",0.037557,IF(N167="LLT-OO",0.002079,IF(N167="LMT-OO",0.012499,IF(N167="HST",0.004293,IF(N167="HLT",0.0003578)))))))))</f>
        <v>0</v>
      </c>
      <c r="L167" s="30" t="n">
        <f aca="false">IF(N167="SST",0.087,IF(N167="SLT",0.087,IF(N167="LST",0.12,IF(N167="LLT",0.12,IF(N167="LST-OO",0.12,IF(N167="LLT-OO",0.12,IF(N167="LMT-OO",0.12,IF(N167="HST",0.07,IF(N167="HLT",0.07)))))))))</f>
        <v>0</v>
      </c>
      <c r="M167" s="31" t="str">
        <f aca="false">IF(OR(H167="",I167=""),"",IF(N167="HST",J167+K167*((I167+H167)/2),IF(N167="HLT",J167+K167*((I167+H167)/2),J167+K167*LN((I167+H167)/2))))</f>
        <v/>
      </c>
      <c r="N167" s="28"/>
      <c r="O167" s="28"/>
      <c r="P167" s="26" t="str">
        <f aca="false">IF(O167="","",IF($H$3="US",IF(LEFT(N167,1)="S",IF(O167&lt;=4000,1,IF(O167&gt;4000,0.79+(6*O167/100000))),IF(LEFT(N167,1)="L",IF(O167&lt;=200,1,IF(O167&gt;200,1.005+(4.5526*O167/100000))),IF(LEFT(N167,1)="H",1))),IF($H$3="SI",IF(LEFT(N167,1)="S",IF(O167&lt;=1219.51,1,IF(O167&gt;1219.51,0.79+(6*(O167*3.28)/100000))),IF(LEFT(N167,1)="L",IF(O167&lt;=60.98,1,IF(O167&gt;60.98,1.005+(4.5526*(O167*3.28)/100000))),IF(LEFT(N167,1)="H",1))))))</f>
        <v/>
      </c>
      <c r="Q167" s="32"/>
      <c r="R167" s="33" t="str">
        <f aca="false">IF(OR(A167="",N167=""),"",IF(AF167&lt;0,0,IF(AD167=0,"Review",IF($H$3="US",ROUND(((H167-I167-(AG167*G167))/(G167*M167)-(L167*Q167))*P167,1),ROUND(((H167-I167-(AG167*G167))/(G167*M167)-(L167/8.696*Q167))*P167*37,1)))))</f>
        <v/>
      </c>
      <c r="S167" s="34" t="str">
        <f aca="false">IF(OR(R167="Review",R167=""),"",IF(R167=0,"",(SQRT(SUMSQ((5),(100*1.4/(H167-I167)),(100*IF($H$3="US",0.1,0.1*37)/R167)))/100)*R167))</f>
        <v/>
      </c>
      <c r="T167" s="62" t="str">
        <f aca="false">IF(OR(R167="Review",R167=""),"",IF(R167=0,"",S167/R167))</f>
        <v/>
      </c>
      <c r="U167" s="63"/>
      <c r="V167" s="63"/>
      <c r="W167" s="63"/>
      <c r="X167" s="63"/>
      <c r="Y167" s="63"/>
      <c r="Z167" s="63"/>
      <c r="AA167" s="63"/>
      <c r="AB167" s="63"/>
      <c r="AC167" s="2"/>
      <c r="AD167" s="64" t="n">
        <f aca="false">AND(NOT(ISBLANK(C167)),NOT(ISBLANK(E167)),NOT(ISBLANK(H167)),NOT(ISBLANK(I167)),NOT(ISBLANK(O167)),NOT(ISBLANK(Q167)),Q167&gt;=0,O167&gt;=0,H167&gt;=0,I167&gt;=0,G167&gt;0)</f>
        <v>0</v>
      </c>
      <c r="AE167" s="63" t="s">
        <v>39</v>
      </c>
      <c r="AF167" s="65" t="str">
        <f aca="false">IF(AD167=0,"Review",IF($H$3="US",((H167-I167-(AG167*G167))/(G167*M167)-(L167*Q167))*P167,((H167-I167-(AG167*G167))/(G167*M167)-(L167/8.696*Q167))*P167*37))</f>
        <v>Review</v>
      </c>
      <c r="AG167" s="66" t="n">
        <f aca="false">IF(OR(N167="SLT",N167="LLT",N167="LLT-OO",N167="HLT"),0.022223,0.066667)</f>
        <v>0.066667</v>
      </c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</row>
    <row r="168" customFormat="false" ht="18.1" hidden="false" customHeight="true" outlineLevel="0" collapsed="false">
      <c r="A168" s="23"/>
      <c r="B168" s="23"/>
      <c r="C168" s="24"/>
      <c r="D168" s="25"/>
      <c r="E168" s="24"/>
      <c r="F168" s="25"/>
      <c r="G168" s="26" t="str">
        <f aca="false">IF(OR(C168="",D168="",E168="",F168=""),"",(E168+F168)-(C168+D168))</f>
        <v/>
      </c>
      <c r="H168" s="27"/>
      <c r="I168" s="28"/>
      <c r="J168" s="29" t="n">
        <f aca="false">IF(N168="SST",0.314473,IF(N168="SLT",0.031243,IF(N168="LST",0.124228,IF(N168="LLT",0.010189,IF(N168="LST-OO",0.074671,IF(N168="LLT-OO",0.011965,IF(N168="LMT-OO",0.013497,IF(N168="HST",7.2954,IF(N168="HLT",0.60795)))))))))</f>
        <v>0</v>
      </c>
      <c r="K168" s="29" t="n">
        <f aca="false">IF(N168="SST",0.260619,IF(N168="SLT",0.02188,IF(N168="LST",0.040676,IF(N168="LLT",0.003372,IF(N168="LST-OO",0.037557,IF(N168="LLT-OO",0.002079,IF(N168="LMT-OO",0.012499,IF(N168="HST",0.004293,IF(N168="HLT",0.0003578)))))))))</f>
        <v>0</v>
      </c>
      <c r="L168" s="30" t="n">
        <f aca="false">IF(N168="SST",0.087,IF(N168="SLT",0.087,IF(N168="LST",0.12,IF(N168="LLT",0.12,IF(N168="LST-OO",0.12,IF(N168="LLT-OO",0.12,IF(N168="LMT-OO",0.12,IF(N168="HST",0.07,IF(N168="HLT",0.07)))))))))</f>
        <v>0</v>
      </c>
      <c r="M168" s="31" t="str">
        <f aca="false">IF(OR(H168="",I168=""),"",IF(N168="HST",J168+K168*((I168+H168)/2),IF(N168="HLT",J168+K168*((I168+H168)/2),J168+K168*LN((I168+H168)/2))))</f>
        <v/>
      </c>
      <c r="N168" s="28"/>
      <c r="O168" s="28"/>
      <c r="P168" s="26" t="str">
        <f aca="false">IF(O168="","",IF($H$3="US",IF(LEFT(N168,1)="S",IF(O168&lt;=4000,1,IF(O168&gt;4000,0.79+(6*O168/100000))),IF(LEFT(N168,1)="L",IF(O168&lt;=200,1,IF(O168&gt;200,1.005+(4.5526*O168/100000))),IF(LEFT(N168,1)="H",1))),IF($H$3="SI",IF(LEFT(N168,1)="S",IF(O168&lt;=1219.51,1,IF(O168&gt;1219.51,0.79+(6*(O168*3.28)/100000))),IF(LEFT(N168,1)="L",IF(O168&lt;=60.98,1,IF(O168&gt;60.98,1.005+(4.5526*(O168*3.28)/100000))),IF(LEFT(N168,1)="H",1))))))</f>
        <v/>
      </c>
      <c r="Q168" s="32"/>
      <c r="R168" s="33" t="str">
        <f aca="false">IF(OR(A168="",N168=""),"",IF(AF168&lt;0,0,IF(AD168=0,"Review",IF($H$3="US",ROUND(((H168-I168-(AG168*G168))/(G168*M168)-(L168*Q168))*P168,1),ROUND(((H168-I168-(AG168*G168))/(G168*M168)-(L168/8.696*Q168))*P168*37,1)))))</f>
        <v/>
      </c>
      <c r="S168" s="34" t="str">
        <f aca="false">IF(OR(R168="Review",R168=""),"",IF(R168=0,"",(SQRT(SUMSQ((5),(100*1.4/(H168-I168)),(100*IF($H$3="US",0.1,0.1*37)/R168)))/100)*R168))</f>
        <v/>
      </c>
      <c r="T168" s="62" t="str">
        <f aca="false">IF(OR(R168="Review",R168=""),"",IF(R168=0,"",S168/R168))</f>
        <v/>
      </c>
      <c r="U168" s="63"/>
      <c r="V168" s="63"/>
      <c r="W168" s="63"/>
      <c r="X168" s="63"/>
      <c r="Y168" s="63"/>
      <c r="Z168" s="63"/>
      <c r="AA168" s="63"/>
      <c r="AB168" s="63"/>
      <c r="AC168" s="2"/>
      <c r="AD168" s="64" t="n">
        <f aca="false">AND(NOT(ISBLANK(C168)),NOT(ISBLANK(E168)),NOT(ISBLANK(H168)),NOT(ISBLANK(I168)),NOT(ISBLANK(O168)),NOT(ISBLANK(Q168)),Q168&gt;=0,O168&gt;=0,H168&gt;=0,I168&gt;=0,G168&gt;0)</f>
        <v>0</v>
      </c>
      <c r="AE168" s="63" t="s">
        <v>39</v>
      </c>
      <c r="AF168" s="65" t="str">
        <f aca="false">IF(AD168=0,"Review",IF($H$3="US",((H168-I168-(AG168*G168))/(G168*M168)-(L168*Q168))*P168,((H168-I168-(AG168*G168))/(G168*M168)-(L168/8.696*Q168))*P168*37))</f>
        <v>Review</v>
      </c>
      <c r="AG168" s="66" t="n">
        <f aca="false">IF(OR(N168="SLT",N168="LLT",N168="LLT-OO",N168="HLT"),0.022223,0.066667)</f>
        <v>0.066667</v>
      </c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</row>
    <row r="169" customFormat="false" ht="18.1" hidden="false" customHeight="true" outlineLevel="0" collapsed="false">
      <c r="A169" s="23"/>
      <c r="B169" s="23"/>
      <c r="C169" s="24"/>
      <c r="D169" s="25"/>
      <c r="E169" s="24"/>
      <c r="F169" s="25"/>
      <c r="G169" s="26" t="str">
        <f aca="false">IF(OR(C169="",D169="",E169="",F169=""),"",(E169+F169)-(C169+D169))</f>
        <v/>
      </c>
      <c r="H169" s="27"/>
      <c r="I169" s="28"/>
      <c r="J169" s="29" t="n">
        <f aca="false">IF(N169="SST",0.314473,IF(N169="SLT",0.031243,IF(N169="LST",0.124228,IF(N169="LLT",0.010189,IF(N169="LST-OO",0.074671,IF(N169="LLT-OO",0.011965,IF(N169="LMT-OO",0.013497,IF(N169="HST",7.2954,IF(N169="HLT",0.60795)))))))))</f>
        <v>0</v>
      </c>
      <c r="K169" s="29" t="n">
        <f aca="false">IF(N169="SST",0.260619,IF(N169="SLT",0.02188,IF(N169="LST",0.040676,IF(N169="LLT",0.003372,IF(N169="LST-OO",0.037557,IF(N169="LLT-OO",0.002079,IF(N169="LMT-OO",0.012499,IF(N169="HST",0.004293,IF(N169="HLT",0.0003578)))))))))</f>
        <v>0</v>
      </c>
      <c r="L169" s="30" t="n">
        <f aca="false">IF(N169="SST",0.087,IF(N169="SLT",0.087,IF(N169="LST",0.12,IF(N169="LLT",0.12,IF(N169="LST-OO",0.12,IF(N169="LLT-OO",0.12,IF(N169="LMT-OO",0.12,IF(N169="HST",0.07,IF(N169="HLT",0.07)))))))))</f>
        <v>0</v>
      </c>
      <c r="M169" s="31" t="str">
        <f aca="false">IF(OR(H169="",I169=""),"",IF(N169="HST",J169+K169*((I169+H169)/2),IF(N169="HLT",J169+K169*((I169+H169)/2),J169+K169*LN((I169+H169)/2))))</f>
        <v/>
      </c>
      <c r="N169" s="28"/>
      <c r="O169" s="28"/>
      <c r="P169" s="26" t="str">
        <f aca="false">IF(O169="","",IF($H$3="US",IF(LEFT(N169,1)="S",IF(O169&lt;=4000,1,IF(O169&gt;4000,0.79+(6*O169/100000))),IF(LEFT(N169,1)="L",IF(O169&lt;=200,1,IF(O169&gt;200,1.005+(4.5526*O169/100000))),IF(LEFT(N169,1)="H",1))),IF($H$3="SI",IF(LEFT(N169,1)="S",IF(O169&lt;=1219.51,1,IF(O169&gt;1219.51,0.79+(6*(O169*3.28)/100000))),IF(LEFT(N169,1)="L",IF(O169&lt;=60.98,1,IF(O169&gt;60.98,1.005+(4.5526*(O169*3.28)/100000))),IF(LEFT(N169,1)="H",1))))))</f>
        <v/>
      </c>
      <c r="Q169" s="32"/>
      <c r="R169" s="33" t="str">
        <f aca="false">IF(OR(A169="",N169=""),"",IF(AF169&lt;0,0,IF(AD169=0,"Review",IF($H$3="US",ROUND(((H169-I169-(AG169*G169))/(G169*M169)-(L169*Q169))*P169,1),ROUND(((H169-I169-(AG169*G169))/(G169*M169)-(L169/8.696*Q169))*P169*37,1)))))</f>
        <v/>
      </c>
      <c r="S169" s="34" t="str">
        <f aca="false">IF(OR(R169="Review",R169=""),"",IF(R169=0,"",(SQRT(SUMSQ((5),(100*1.4/(H169-I169)),(100*IF($H$3="US",0.1,0.1*37)/R169)))/100)*R169))</f>
        <v/>
      </c>
      <c r="T169" s="62" t="str">
        <f aca="false">IF(OR(R169="Review",R169=""),"",IF(R169=0,"",S169/R169))</f>
        <v/>
      </c>
      <c r="U169" s="63"/>
      <c r="V169" s="63"/>
      <c r="W169" s="63"/>
      <c r="X169" s="63"/>
      <c r="Y169" s="63"/>
      <c r="Z169" s="63"/>
      <c r="AA169" s="63"/>
      <c r="AB169" s="63"/>
      <c r="AC169" s="2"/>
      <c r="AD169" s="64" t="n">
        <f aca="false">AND(NOT(ISBLANK(C169)),NOT(ISBLANK(E169)),NOT(ISBLANK(H169)),NOT(ISBLANK(I169)),NOT(ISBLANK(O169)),NOT(ISBLANK(Q169)),Q169&gt;=0,O169&gt;=0,H169&gt;=0,I169&gt;=0,G169&gt;0)</f>
        <v>0</v>
      </c>
      <c r="AE169" s="63" t="s">
        <v>39</v>
      </c>
      <c r="AF169" s="65" t="str">
        <f aca="false">IF(AD169=0,"Review",IF($H$3="US",((H169-I169-(AG169*G169))/(G169*M169)-(L169*Q169))*P169,((H169-I169-(AG169*G169))/(G169*M169)-(L169/8.696*Q169))*P169*37))</f>
        <v>Review</v>
      </c>
      <c r="AG169" s="66" t="n">
        <f aca="false">IF(OR(N169="SLT",N169="LLT",N169="LLT-OO",N169="HLT"),0.022223,0.066667)</f>
        <v>0.066667</v>
      </c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</row>
    <row r="170" customFormat="false" ht="18.1" hidden="false" customHeight="true" outlineLevel="0" collapsed="false">
      <c r="A170" s="23"/>
      <c r="B170" s="23"/>
      <c r="C170" s="24"/>
      <c r="D170" s="25"/>
      <c r="E170" s="24"/>
      <c r="F170" s="25"/>
      <c r="G170" s="26" t="str">
        <f aca="false">IF(OR(C170="",D170="",E170="",F170=""),"",(E170+F170)-(C170+D170))</f>
        <v/>
      </c>
      <c r="H170" s="27"/>
      <c r="I170" s="28"/>
      <c r="J170" s="29" t="n">
        <f aca="false">IF(N170="SST",0.314473,IF(N170="SLT",0.031243,IF(N170="LST",0.124228,IF(N170="LLT",0.010189,IF(N170="LST-OO",0.074671,IF(N170="LLT-OO",0.011965,IF(N170="LMT-OO",0.013497,IF(N170="HST",7.2954,IF(N170="HLT",0.60795)))))))))</f>
        <v>0</v>
      </c>
      <c r="K170" s="29" t="n">
        <f aca="false">IF(N170="SST",0.260619,IF(N170="SLT",0.02188,IF(N170="LST",0.040676,IF(N170="LLT",0.003372,IF(N170="LST-OO",0.037557,IF(N170="LLT-OO",0.002079,IF(N170="LMT-OO",0.012499,IF(N170="HST",0.004293,IF(N170="HLT",0.0003578)))))))))</f>
        <v>0</v>
      </c>
      <c r="L170" s="30" t="n">
        <f aca="false">IF(N170="SST",0.087,IF(N170="SLT",0.087,IF(N170="LST",0.12,IF(N170="LLT",0.12,IF(N170="LST-OO",0.12,IF(N170="LLT-OO",0.12,IF(N170="LMT-OO",0.12,IF(N170="HST",0.07,IF(N170="HLT",0.07)))))))))</f>
        <v>0</v>
      </c>
      <c r="M170" s="31" t="str">
        <f aca="false">IF(OR(H170="",I170=""),"",IF(N170="HST",J170+K170*((I170+H170)/2),IF(N170="HLT",J170+K170*((I170+H170)/2),J170+K170*LN((I170+H170)/2))))</f>
        <v/>
      </c>
      <c r="N170" s="28"/>
      <c r="O170" s="28"/>
      <c r="P170" s="26" t="str">
        <f aca="false">IF(O170="","",IF($H$3="US",IF(LEFT(N170,1)="S",IF(O170&lt;=4000,1,IF(O170&gt;4000,0.79+(6*O170/100000))),IF(LEFT(N170,1)="L",IF(O170&lt;=200,1,IF(O170&gt;200,1.005+(4.5526*O170/100000))),IF(LEFT(N170,1)="H",1))),IF($H$3="SI",IF(LEFT(N170,1)="S",IF(O170&lt;=1219.51,1,IF(O170&gt;1219.51,0.79+(6*(O170*3.28)/100000))),IF(LEFT(N170,1)="L",IF(O170&lt;=60.98,1,IF(O170&gt;60.98,1.005+(4.5526*(O170*3.28)/100000))),IF(LEFT(N170,1)="H",1))))))</f>
        <v/>
      </c>
      <c r="Q170" s="32"/>
      <c r="R170" s="33" t="str">
        <f aca="false">IF(OR(A170="",N170=""),"",IF(AF170&lt;0,0,IF(AD170=0,"Review",IF($H$3="US",ROUND(((H170-I170-(AG170*G170))/(G170*M170)-(L170*Q170))*P170,1),ROUND(((H170-I170-(AG170*G170))/(G170*M170)-(L170/8.696*Q170))*P170*37,1)))))</f>
        <v/>
      </c>
      <c r="S170" s="34" t="str">
        <f aca="false">IF(OR(R170="Review",R170=""),"",IF(R170=0,"",(SQRT(SUMSQ((5),(100*1.4/(H170-I170)),(100*IF($H$3="US",0.1,0.1*37)/R170)))/100)*R170))</f>
        <v/>
      </c>
      <c r="T170" s="62" t="str">
        <f aca="false">IF(OR(R170="Review",R170=""),"",IF(R170=0,"",S170/R170))</f>
        <v/>
      </c>
      <c r="U170" s="63"/>
      <c r="V170" s="63"/>
      <c r="W170" s="63"/>
      <c r="X170" s="63"/>
      <c r="Y170" s="63"/>
      <c r="Z170" s="63"/>
      <c r="AA170" s="63"/>
      <c r="AB170" s="63"/>
      <c r="AC170" s="2"/>
      <c r="AD170" s="64" t="n">
        <f aca="false">AND(NOT(ISBLANK(C170)),NOT(ISBLANK(E170)),NOT(ISBLANK(H170)),NOT(ISBLANK(I170)),NOT(ISBLANK(O170)),NOT(ISBLANK(Q170)),Q170&gt;=0,O170&gt;=0,H170&gt;=0,I170&gt;=0,G170&gt;0)</f>
        <v>0</v>
      </c>
      <c r="AE170" s="63" t="s">
        <v>39</v>
      </c>
      <c r="AF170" s="65" t="str">
        <f aca="false">IF(AD170=0,"Review",IF($H$3="US",((H170-I170-(AG170*G170))/(G170*M170)-(L170*Q170))*P170,((H170-I170-(AG170*G170))/(G170*M170)-(L170/8.696*Q170))*P170*37))</f>
        <v>Review</v>
      </c>
      <c r="AG170" s="66" t="n">
        <f aca="false">IF(OR(N170="SLT",N170="LLT",N170="LLT-OO",N170="HLT"),0.022223,0.066667)</f>
        <v>0.066667</v>
      </c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</row>
    <row r="171" customFormat="false" ht="18.1" hidden="false" customHeight="true" outlineLevel="0" collapsed="false">
      <c r="A171" s="23"/>
      <c r="B171" s="23"/>
      <c r="C171" s="24"/>
      <c r="D171" s="25"/>
      <c r="E171" s="24"/>
      <c r="F171" s="25"/>
      <c r="G171" s="26" t="str">
        <f aca="false">IF(OR(C171="",D171="",E171="",F171=""),"",(E171+F171)-(C171+D171))</f>
        <v/>
      </c>
      <c r="H171" s="27"/>
      <c r="I171" s="28"/>
      <c r="J171" s="29" t="n">
        <f aca="false">IF(N171="SST",0.314473,IF(N171="SLT",0.031243,IF(N171="LST",0.124228,IF(N171="LLT",0.010189,IF(N171="LST-OO",0.074671,IF(N171="LLT-OO",0.011965,IF(N171="LMT-OO",0.013497,IF(N171="HST",7.2954,IF(N171="HLT",0.60795)))))))))</f>
        <v>0</v>
      </c>
      <c r="K171" s="29" t="n">
        <f aca="false">IF(N171="SST",0.260619,IF(N171="SLT",0.02188,IF(N171="LST",0.040676,IF(N171="LLT",0.003372,IF(N171="LST-OO",0.037557,IF(N171="LLT-OO",0.002079,IF(N171="LMT-OO",0.012499,IF(N171="HST",0.004293,IF(N171="HLT",0.0003578)))))))))</f>
        <v>0</v>
      </c>
      <c r="L171" s="30" t="n">
        <f aca="false">IF(N171="SST",0.087,IF(N171="SLT",0.087,IF(N171="LST",0.12,IF(N171="LLT",0.12,IF(N171="LST-OO",0.12,IF(N171="LLT-OO",0.12,IF(N171="LMT-OO",0.12,IF(N171="HST",0.07,IF(N171="HLT",0.07)))))))))</f>
        <v>0</v>
      </c>
      <c r="M171" s="31" t="str">
        <f aca="false">IF(OR(H171="",I171=""),"",IF(N171="HST",J171+K171*((I171+H171)/2),IF(N171="HLT",J171+K171*((I171+H171)/2),J171+K171*LN((I171+H171)/2))))</f>
        <v/>
      </c>
      <c r="N171" s="28"/>
      <c r="O171" s="28"/>
      <c r="P171" s="26" t="str">
        <f aca="false">IF(O171="","",IF($H$3="US",IF(LEFT(N171,1)="S",IF(O171&lt;=4000,1,IF(O171&gt;4000,0.79+(6*O171/100000))),IF(LEFT(N171,1)="L",IF(O171&lt;=200,1,IF(O171&gt;200,1.005+(4.5526*O171/100000))),IF(LEFT(N171,1)="H",1))),IF($H$3="SI",IF(LEFT(N171,1)="S",IF(O171&lt;=1219.51,1,IF(O171&gt;1219.51,0.79+(6*(O171*3.28)/100000))),IF(LEFT(N171,1)="L",IF(O171&lt;=60.98,1,IF(O171&gt;60.98,1.005+(4.5526*(O171*3.28)/100000))),IF(LEFT(N171,1)="H",1))))))</f>
        <v/>
      </c>
      <c r="Q171" s="32"/>
      <c r="R171" s="33" t="str">
        <f aca="false">IF(OR(A171="",N171=""),"",IF(AF171&lt;0,0,IF(AD171=0,"Review",IF($H$3="US",ROUND(((H171-I171-(AG171*G171))/(G171*M171)-(L171*Q171))*P171,1),ROUND(((H171-I171-(AG171*G171))/(G171*M171)-(L171/8.696*Q171))*P171*37,1)))))</f>
        <v/>
      </c>
      <c r="S171" s="34" t="str">
        <f aca="false">IF(OR(R171="Review",R171=""),"",IF(R171=0,"",(SQRT(SUMSQ((5),(100*1.4/(H171-I171)),(100*IF($H$3="US",0.1,0.1*37)/R171)))/100)*R171))</f>
        <v/>
      </c>
      <c r="T171" s="62" t="str">
        <f aca="false">IF(OR(R171="Review",R171=""),"",IF(R171=0,"",S171/R171))</f>
        <v/>
      </c>
      <c r="U171" s="63"/>
      <c r="V171" s="63"/>
      <c r="W171" s="63"/>
      <c r="X171" s="63"/>
      <c r="Y171" s="63"/>
      <c r="Z171" s="63"/>
      <c r="AA171" s="63"/>
      <c r="AB171" s="63"/>
      <c r="AC171" s="2"/>
      <c r="AD171" s="64" t="n">
        <f aca="false">AND(NOT(ISBLANK(C171)),NOT(ISBLANK(E171)),NOT(ISBLANK(H171)),NOT(ISBLANK(I171)),NOT(ISBLANK(O171)),NOT(ISBLANK(Q171)),Q171&gt;=0,O171&gt;=0,H171&gt;=0,I171&gt;=0,G171&gt;0)</f>
        <v>0</v>
      </c>
      <c r="AE171" s="63" t="s">
        <v>39</v>
      </c>
      <c r="AF171" s="65" t="str">
        <f aca="false">IF(AD171=0,"Review",IF($H$3="US",((H171-I171-(AG171*G171))/(G171*M171)-(L171*Q171))*P171,((H171-I171-(AG171*G171))/(G171*M171)-(L171/8.696*Q171))*P171*37))</f>
        <v>Review</v>
      </c>
      <c r="AG171" s="66" t="n">
        <f aca="false">IF(OR(N171="SLT",N171="LLT",N171="LLT-OO",N171="HLT"),0.022223,0.066667)</f>
        <v>0.066667</v>
      </c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</row>
    <row r="172" customFormat="false" ht="18.1" hidden="false" customHeight="true" outlineLevel="0" collapsed="false">
      <c r="A172" s="23"/>
      <c r="B172" s="23"/>
      <c r="C172" s="24"/>
      <c r="D172" s="25"/>
      <c r="E172" s="24"/>
      <c r="F172" s="25"/>
      <c r="G172" s="26" t="str">
        <f aca="false">IF(OR(C172="",D172="",E172="",F172=""),"",(E172+F172)-(C172+D172))</f>
        <v/>
      </c>
      <c r="H172" s="27"/>
      <c r="I172" s="28"/>
      <c r="J172" s="29" t="n">
        <f aca="false">IF(N172="SST",0.314473,IF(N172="SLT",0.031243,IF(N172="LST",0.124228,IF(N172="LLT",0.010189,IF(N172="LST-OO",0.074671,IF(N172="LLT-OO",0.011965,IF(N172="LMT-OO",0.013497,IF(N172="HST",7.2954,IF(N172="HLT",0.60795)))))))))</f>
        <v>0</v>
      </c>
      <c r="K172" s="29" t="n">
        <f aca="false">IF(N172="SST",0.260619,IF(N172="SLT",0.02188,IF(N172="LST",0.040676,IF(N172="LLT",0.003372,IF(N172="LST-OO",0.037557,IF(N172="LLT-OO",0.002079,IF(N172="LMT-OO",0.012499,IF(N172="HST",0.004293,IF(N172="HLT",0.0003578)))))))))</f>
        <v>0</v>
      </c>
      <c r="L172" s="30" t="n">
        <f aca="false">IF(N172="SST",0.087,IF(N172="SLT",0.087,IF(N172="LST",0.12,IF(N172="LLT",0.12,IF(N172="LST-OO",0.12,IF(N172="LLT-OO",0.12,IF(N172="LMT-OO",0.12,IF(N172="HST",0.07,IF(N172="HLT",0.07)))))))))</f>
        <v>0</v>
      </c>
      <c r="M172" s="31" t="str">
        <f aca="false">IF(OR(H172="",I172=""),"",IF(N172="HST",J172+K172*((I172+H172)/2),IF(N172="HLT",J172+K172*((I172+H172)/2),J172+K172*LN((I172+H172)/2))))</f>
        <v/>
      </c>
      <c r="N172" s="28"/>
      <c r="O172" s="28"/>
      <c r="P172" s="26" t="str">
        <f aca="false">IF(O172="","",IF($H$3="US",IF(LEFT(N172,1)="S",IF(O172&lt;=4000,1,IF(O172&gt;4000,0.79+(6*O172/100000))),IF(LEFT(N172,1)="L",IF(O172&lt;=200,1,IF(O172&gt;200,1.005+(4.5526*O172/100000))),IF(LEFT(N172,1)="H",1))),IF($H$3="SI",IF(LEFT(N172,1)="S",IF(O172&lt;=1219.51,1,IF(O172&gt;1219.51,0.79+(6*(O172*3.28)/100000))),IF(LEFT(N172,1)="L",IF(O172&lt;=60.98,1,IF(O172&gt;60.98,1.005+(4.5526*(O172*3.28)/100000))),IF(LEFT(N172,1)="H",1))))))</f>
        <v/>
      </c>
      <c r="Q172" s="32"/>
      <c r="R172" s="33" t="str">
        <f aca="false">IF(OR(A172="",N172=""),"",IF(AF172&lt;0,0,IF(AD172=0,"Review",IF($H$3="US",ROUND(((H172-I172-(AG172*G172))/(G172*M172)-(L172*Q172))*P172,1),ROUND(((H172-I172-(AG172*G172))/(G172*M172)-(L172/8.696*Q172))*P172*37,1)))))</f>
        <v/>
      </c>
      <c r="S172" s="34" t="str">
        <f aca="false">IF(OR(R172="Review",R172=""),"",IF(R172=0,"",(SQRT(SUMSQ((5),(100*1.4/(H172-I172)),(100*IF($H$3="US",0.1,0.1*37)/R172)))/100)*R172))</f>
        <v/>
      </c>
      <c r="T172" s="62" t="str">
        <f aca="false">IF(OR(R172="Review",R172=""),"",IF(R172=0,"",S172/R172))</f>
        <v/>
      </c>
      <c r="U172" s="63"/>
      <c r="V172" s="63"/>
      <c r="W172" s="63"/>
      <c r="X172" s="63"/>
      <c r="Y172" s="63"/>
      <c r="Z172" s="63"/>
      <c r="AA172" s="63"/>
      <c r="AB172" s="63"/>
      <c r="AC172" s="2"/>
      <c r="AD172" s="64" t="n">
        <f aca="false">AND(NOT(ISBLANK(C172)),NOT(ISBLANK(E172)),NOT(ISBLANK(H172)),NOT(ISBLANK(I172)),NOT(ISBLANK(O172)),NOT(ISBLANK(Q172)),Q172&gt;=0,O172&gt;=0,H172&gt;=0,I172&gt;=0,G172&gt;0)</f>
        <v>0</v>
      </c>
      <c r="AE172" s="63" t="s">
        <v>39</v>
      </c>
      <c r="AF172" s="65" t="str">
        <f aca="false">IF(AD172=0,"Review",IF($H$3="US",((H172-I172-(AG172*G172))/(G172*M172)-(L172*Q172))*P172,((H172-I172-(AG172*G172))/(G172*M172)-(L172/8.696*Q172))*P172*37))</f>
        <v>Review</v>
      </c>
      <c r="AG172" s="66" t="n">
        <f aca="false">IF(OR(N172="SLT",N172="LLT",N172="LLT-OO",N172="HLT"),0.022223,0.066667)</f>
        <v>0.066667</v>
      </c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</row>
    <row r="173" customFormat="false" ht="18.1" hidden="false" customHeight="true" outlineLevel="0" collapsed="false">
      <c r="A173" s="23"/>
      <c r="B173" s="23"/>
      <c r="C173" s="24"/>
      <c r="D173" s="25"/>
      <c r="E173" s="24"/>
      <c r="F173" s="25"/>
      <c r="G173" s="26" t="str">
        <f aca="false">IF(OR(C173="",D173="",E173="",F173=""),"",(E173+F173)-(C173+D173))</f>
        <v/>
      </c>
      <c r="H173" s="27"/>
      <c r="I173" s="28"/>
      <c r="J173" s="29" t="n">
        <f aca="false">IF(N173="SST",0.314473,IF(N173="SLT",0.031243,IF(N173="LST",0.124228,IF(N173="LLT",0.010189,IF(N173="LST-OO",0.074671,IF(N173="LLT-OO",0.011965,IF(N173="LMT-OO",0.013497,IF(N173="HST",7.2954,IF(N173="HLT",0.60795)))))))))</f>
        <v>0</v>
      </c>
      <c r="K173" s="29" t="n">
        <f aca="false">IF(N173="SST",0.260619,IF(N173="SLT",0.02188,IF(N173="LST",0.040676,IF(N173="LLT",0.003372,IF(N173="LST-OO",0.037557,IF(N173="LLT-OO",0.002079,IF(N173="LMT-OO",0.012499,IF(N173="HST",0.004293,IF(N173="HLT",0.0003578)))))))))</f>
        <v>0</v>
      </c>
      <c r="L173" s="30" t="n">
        <f aca="false">IF(N173="SST",0.087,IF(N173="SLT",0.087,IF(N173="LST",0.12,IF(N173="LLT",0.12,IF(N173="LST-OO",0.12,IF(N173="LLT-OO",0.12,IF(N173="LMT-OO",0.12,IF(N173="HST",0.07,IF(N173="HLT",0.07)))))))))</f>
        <v>0</v>
      </c>
      <c r="M173" s="31" t="str">
        <f aca="false">IF(OR(H173="",I173=""),"",IF(N173="HST",J173+K173*((I173+H173)/2),IF(N173="HLT",J173+K173*((I173+H173)/2),J173+K173*LN((I173+H173)/2))))</f>
        <v/>
      </c>
      <c r="N173" s="28"/>
      <c r="O173" s="28"/>
      <c r="P173" s="26" t="str">
        <f aca="false">IF(O173="","",IF($H$3="US",IF(LEFT(N173,1)="S",IF(O173&lt;=4000,1,IF(O173&gt;4000,0.79+(6*O173/100000))),IF(LEFT(N173,1)="L",IF(O173&lt;=200,1,IF(O173&gt;200,1.005+(4.5526*O173/100000))),IF(LEFT(N173,1)="H",1))),IF($H$3="SI",IF(LEFT(N173,1)="S",IF(O173&lt;=1219.51,1,IF(O173&gt;1219.51,0.79+(6*(O173*3.28)/100000))),IF(LEFT(N173,1)="L",IF(O173&lt;=60.98,1,IF(O173&gt;60.98,1.005+(4.5526*(O173*3.28)/100000))),IF(LEFT(N173,1)="H",1))))))</f>
        <v/>
      </c>
      <c r="Q173" s="32"/>
      <c r="R173" s="33" t="str">
        <f aca="false">IF(OR(A173="",N173=""),"",IF(AF173&lt;0,0,IF(AD173=0,"Review",IF($H$3="US",ROUND(((H173-I173-(AG173*G173))/(G173*M173)-(L173*Q173))*P173,1),ROUND(((H173-I173-(AG173*G173))/(G173*M173)-(L173/8.696*Q173))*P173*37,1)))))</f>
        <v/>
      </c>
      <c r="S173" s="34" t="str">
        <f aca="false">IF(OR(R173="Review",R173=""),"",IF(R173=0,"",(SQRT(SUMSQ((5),(100*1.4/(H173-I173)),(100*IF($H$3="US",0.1,0.1*37)/R173)))/100)*R173))</f>
        <v/>
      </c>
      <c r="T173" s="62" t="str">
        <f aca="false">IF(OR(R173="Review",R173=""),"",IF(R173=0,"",S173/R173))</f>
        <v/>
      </c>
      <c r="U173" s="63"/>
      <c r="V173" s="63"/>
      <c r="W173" s="63"/>
      <c r="X173" s="63"/>
      <c r="Y173" s="63"/>
      <c r="Z173" s="63"/>
      <c r="AA173" s="63"/>
      <c r="AB173" s="63"/>
      <c r="AC173" s="2"/>
      <c r="AD173" s="64" t="n">
        <f aca="false">AND(NOT(ISBLANK(C173)),NOT(ISBLANK(E173)),NOT(ISBLANK(H173)),NOT(ISBLANK(I173)),NOT(ISBLANK(O173)),NOT(ISBLANK(Q173)),Q173&gt;=0,O173&gt;=0,H173&gt;=0,I173&gt;=0,G173&gt;0)</f>
        <v>0</v>
      </c>
      <c r="AE173" s="63" t="s">
        <v>39</v>
      </c>
      <c r="AF173" s="65" t="str">
        <f aca="false">IF(AD173=0,"Review",IF($H$3="US",((H173-I173-(AG173*G173))/(G173*M173)-(L173*Q173))*P173,((H173-I173-(AG173*G173))/(G173*M173)-(L173/8.696*Q173))*P173*37))</f>
        <v>Review</v>
      </c>
      <c r="AG173" s="66" t="n">
        <f aca="false">IF(OR(N173="SLT",N173="LLT",N173="LLT-OO",N173="HLT"),0.022223,0.066667)</f>
        <v>0.066667</v>
      </c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</row>
    <row r="174" customFormat="false" ht="18.1" hidden="false" customHeight="true" outlineLevel="0" collapsed="false">
      <c r="A174" s="23"/>
      <c r="B174" s="23"/>
      <c r="C174" s="24"/>
      <c r="D174" s="25"/>
      <c r="E174" s="24"/>
      <c r="F174" s="25"/>
      <c r="G174" s="26" t="str">
        <f aca="false">IF(OR(C174="",D174="",E174="",F174=""),"",(E174+F174)-(C174+D174))</f>
        <v/>
      </c>
      <c r="H174" s="27"/>
      <c r="I174" s="28"/>
      <c r="J174" s="29" t="n">
        <f aca="false">IF(N174="SST",0.314473,IF(N174="SLT",0.031243,IF(N174="LST",0.124228,IF(N174="LLT",0.010189,IF(N174="LST-OO",0.074671,IF(N174="LLT-OO",0.011965,IF(N174="LMT-OO",0.013497,IF(N174="HST",7.2954,IF(N174="HLT",0.60795)))))))))</f>
        <v>0</v>
      </c>
      <c r="K174" s="29" t="n">
        <f aca="false">IF(N174="SST",0.260619,IF(N174="SLT",0.02188,IF(N174="LST",0.040676,IF(N174="LLT",0.003372,IF(N174="LST-OO",0.037557,IF(N174="LLT-OO",0.002079,IF(N174="LMT-OO",0.012499,IF(N174="HST",0.004293,IF(N174="HLT",0.0003578)))))))))</f>
        <v>0</v>
      </c>
      <c r="L174" s="30" t="n">
        <f aca="false">IF(N174="SST",0.087,IF(N174="SLT",0.087,IF(N174="LST",0.12,IF(N174="LLT",0.12,IF(N174="LST-OO",0.12,IF(N174="LLT-OO",0.12,IF(N174="LMT-OO",0.12,IF(N174="HST",0.07,IF(N174="HLT",0.07)))))))))</f>
        <v>0</v>
      </c>
      <c r="M174" s="31" t="str">
        <f aca="false">IF(OR(H174="",I174=""),"",IF(N174="HST",J174+K174*((I174+H174)/2),IF(N174="HLT",J174+K174*((I174+H174)/2),J174+K174*LN((I174+H174)/2))))</f>
        <v/>
      </c>
      <c r="N174" s="28"/>
      <c r="O174" s="28"/>
      <c r="P174" s="26" t="str">
        <f aca="false">IF(O174="","",IF($H$3="US",IF(LEFT(N174,1)="S",IF(O174&lt;=4000,1,IF(O174&gt;4000,0.79+(6*O174/100000))),IF(LEFT(N174,1)="L",IF(O174&lt;=200,1,IF(O174&gt;200,1.005+(4.5526*O174/100000))),IF(LEFT(N174,1)="H",1))),IF($H$3="SI",IF(LEFT(N174,1)="S",IF(O174&lt;=1219.51,1,IF(O174&gt;1219.51,0.79+(6*(O174*3.28)/100000))),IF(LEFT(N174,1)="L",IF(O174&lt;=60.98,1,IF(O174&gt;60.98,1.005+(4.5526*(O174*3.28)/100000))),IF(LEFT(N174,1)="H",1))))))</f>
        <v/>
      </c>
      <c r="Q174" s="32"/>
      <c r="R174" s="33" t="str">
        <f aca="false">IF(OR(A174="",N174=""),"",IF(AF174&lt;0,0,IF(AD174=0,"Review",IF($H$3="US",ROUND(((H174-I174-(AG174*G174))/(G174*M174)-(L174*Q174))*P174,1),ROUND(((H174-I174-(AG174*G174))/(G174*M174)-(L174/8.696*Q174))*P174*37,1)))))</f>
        <v/>
      </c>
      <c r="S174" s="34" t="str">
        <f aca="false">IF(OR(R174="Review",R174=""),"",IF(R174=0,"",(SQRT(SUMSQ((5),(100*1.4/(H174-I174)),(100*IF($H$3="US",0.1,0.1*37)/R174)))/100)*R174))</f>
        <v/>
      </c>
      <c r="T174" s="62" t="str">
        <f aca="false">IF(OR(R174="Review",R174=""),"",IF(R174=0,"",S174/R174))</f>
        <v/>
      </c>
      <c r="U174" s="63"/>
      <c r="V174" s="63"/>
      <c r="W174" s="63"/>
      <c r="X174" s="63"/>
      <c r="Y174" s="63"/>
      <c r="Z174" s="63"/>
      <c r="AA174" s="63"/>
      <c r="AB174" s="63"/>
      <c r="AC174" s="2"/>
      <c r="AD174" s="64" t="n">
        <f aca="false">AND(NOT(ISBLANK(C174)),NOT(ISBLANK(E174)),NOT(ISBLANK(H174)),NOT(ISBLANK(I174)),NOT(ISBLANK(O174)),NOT(ISBLANK(Q174)),Q174&gt;=0,O174&gt;=0,H174&gt;=0,I174&gt;=0,G174&gt;0)</f>
        <v>0</v>
      </c>
      <c r="AE174" s="63" t="s">
        <v>39</v>
      </c>
      <c r="AF174" s="65" t="str">
        <f aca="false">IF(AD174=0,"Review",IF($H$3="US",((H174-I174-(AG174*G174))/(G174*M174)-(L174*Q174))*P174,((H174-I174-(AG174*G174))/(G174*M174)-(L174/8.696*Q174))*P174*37))</f>
        <v>Review</v>
      </c>
      <c r="AG174" s="66" t="n">
        <f aca="false">IF(OR(N174="SLT",N174="LLT",N174="LLT-OO",N174="HLT"),0.022223,0.066667)</f>
        <v>0.066667</v>
      </c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</row>
    <row r="175" customFormat="false" ht="18.1" hidden="false" customHeight="true" outlineLevel="0" collapsed="false">
      <c r="A175" s="23"/>
      <c r="B175" s="23"/>
      <c r="C175" s="24"/>
      <c r="D175" s="25"/>
      <c r="E175" s="24"/>
      <c r="F175" s="25"/>
      <c r="G175" s="26" t="str">
        <f aca="false">IF(OR(C175="",D175="",E175="",F175=""),"",(E175+F175)-(C175+D175))</f>
        <v/>
      </c>
      <c r="H175" s="27"/>
      <c r="I175" s="28"/>
      <c r="J175" s="29" t="n">
        <f aca="false">IF(N175="SST",0.314473,IF(N175="SLT",0.031243,IF(N175="LST",0.124228,IF(N175="LLT",0.010189,IF(N175="LST-OO",0.074671,IF(N175="LLT-OO",0.011965,IF(N175="LMT-OO",0.013497,IF(N175="HST",7.2954,IF(N175="HLT",0.60795)))))))))</f>
        <v>0</v>
      </c>
      <c r="K175" s="29" t="n">
        <f aca="false">IF(N175="SST",0.260619,IF(N175="SLT",0.02188,IF(N175="LST",0.040676,IF(N175="LLT",0.003372,IF(N175="LST-OO",0.037557,IF(N175="LLT-OO",0.002079,IF(N175="LMT-OO",0.012499,IF(N175="HST",0.004293,IF(N175="HLT",0.0003578)))))))))</f>
        <v>0</v>
      </c>
      <c r="L175" s="30" t="n">
        <f aca="false">IF(N175="SST",0.087,IF(N175="SLT",0.087,IF(N175="LST",0.12,IF(N175="LLT",0.12,IF(N175="LST-OO",0.12,IF(N175="LLT-OO",0.12,IF(N175="LMT-OO",0.12,IF(N175="HST",0.07,IF(N175="HLT",0.07)))))))))</f>
        <v>0</v>
      </c>
      <c r="M175" s="31" t="str">
        <f aca="false">IF(OR(H175="",I175=""),"",IF(N175="HST",J175+K175*((I175+H175)/2),IF(N175="HLT",J175+K175*((I175+H175)/2),J175+K175*LN((I175+H175)/2))))</f>
        <v/>
      </c>
      <c r="N175" s="28"/>
      <c r="O175" s="28"/>
      <c r="P175" s="26" t="str">
        <f aca="false">IF(O175="","",IF($H$3="US",IF(LEFT(N175,1)="S",IF(O175&lt;=4000,1,IF(O175&gt;4000,0.79+(6*O175/100000))),IF(LEFT(N175,1)="L",IF(O175&lt;=200,1,IF(O175&gt;200,1.005+(4.5526*O175/100000))),IF(LEFT(N175,1)="H",1))),IF($H$3="SI",IF(LEFT(N175,1)="S",IF(O175&lt;=1219.51,1,IF(O175&gt;1219.51,0.79+(6*(O175*3.28)/100000))),IF(LEFT(N175,1)="L",IF(O175&lt;=60.98,1,IF(O175&gt;60.98,1.005+(4.5526*(O175*3.28)/100000))),IF(LEFT(N175,1)="H",1))))))</f>
        <v/>
      </c>
      <c r="Q175" s="32"/>
      <c r="R175" s="33" t="str">
        <f aca="false">IF(OR(A175="",N175=""),"",IF(AF175&lt;0,0,IF(AD175=0,"Review",IF($H$3="US",ROUND(((H175-I175-(AG175*G175))/(G175*M175)-(L175*Q175))*P175,1),ROUND(((H175-I175-(AG175*G175))/(G175*M175)-(L175/8.696*Q175))*P175*37,1)))))</f>
        <v/>
      </c>
      <c r="S175" s="34" t="str">
        <f aca="false">IF(OR(R175="Review",R175=""),"",IF(R175=0,"",(SQRT(SUMSQ((5),(100*1.4/(H175-I175)),(100*IF($H$3="US",0.1,0.1*37)/R175)))/100)*R175))</f>
        <v/>
      </c>
      <c r="T175" s="62" t="str">
        <f aca="false">IF(OR(R175="Review",R175=""),"",IF(R175=0,"",S175/R175))</f>
        <v/>
      </c>
      <c r="U175" s="63"/>
      <c r="V175" s="63"/>
      <c r="W175" s="63"/>
      <c r="X175" s="63"/>
      <c r="Y175" s="63"/>
      <c r="Z175" s="63"/>
      <c r="AA175" s="63"/>
      <c r="AB175" s="63"/>
      <c r="AC175" s="2"/>
      <c r="AD175" s="64" t="n">
        <f aca="false">AND(NOT(ISBLANK(C175)),NOT(ISBLANK(E175)),NOT(ISBLANK(H175)),NOT(ISBLANK(I175)),NOT(ISBLANK(O175)),NOT(ISBLANK(Q175)),Q175&gt;=0,O175&gt;=0,H175&gt;=0,I175&gt;=0,G175&gt;0)</f>
        <v>0</v>
      </c>
      <c r="AE175" s="63" t="s">
        <v>39</v>
      </c>
      <c r="AF175" s="65" t="str">
        <f aca="false">IF(AD175=0,"Review",IF($H$3="US",((H175-I175-(AG175*G175))/(G175*M175)-(L175*Q175))*P175,((H175-I175-(AG175*G175))/(G175*M175)-(L175/8.696*Q175))*P175*37))</f>
        <v>Review</v>
      </c>
      <c r="AG175" s="66" t="n">
        <f aca="false">IF(OR(N175="SLT",N175="LLT",N175="LLT-OO",N175="HLT"),0.022223,0.066667)</f>
        <v>0.066667</v>
      </c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</row>
    <row r="176" customFormat="false" ht="18.1" hidden="false" customHeight="true" outlineLevel="0" collapsed="false">
      <c r="A176" s="23"/>
      <c r="B176" s="23"/>
      <c r="C176" s="24"/>
      <c r="D176" s="25"/>
      <c r="E176" s="24"/>
      <c r="F176" s="25"/>
      <c r="G176" s="26" t="str">
        <f aca="false">IF(OR(C176="",D176="",E176="",F176=""),"",(E176+F176)-(C176+D176))</f>
        <v/>
      </c>
      <c r="H176" s="27"/>
      <c r="I176" s="28"/>
      <c r="J176" s="29" t="n">
        <f aca="false">IF(N176="SST",0.314473,IF(N176="SLT",0.031243,IF(N176="LST",0.124228,IF(N176="LLT",0.010189,IF(N176="LST-OO",0.074671,IF(N176="LLT-OO",0.011965,IF(N176="LMT-OO",0.013497,IF(N176="HST",7.2954,IF(N176="HLT",0.60795)))))))))</f>
        <v>0</v>
      </c>
      <c r="K176" s="29" t="n">
        <f aca="false">IF(N176="SST",0.260619,IF(N176="SLT",0.02188,IF(N176="LST",0.040676,IF(N176="LLT",0.003372,IF(N176="LST-OO",0.037557,IF(N176="LLT-OO",0.002079,IF(N176="LMT-OO",0.012499,IF(N176="HST",0.004293,IF(N176="HLT",0.0003578)))))))))</f>
        <v>0</v>
      </c>
      <c r="L176" s="30" t="n">
        <f aca="false">IF(N176="SST",0.087,IF(N176="SLT",0.087,IF(N176="LST",0.12,IF(N176="LLT",0.12,IF(N176="LST-OO",0.12,IF(N176="LLT-OO",0.12,IF(N176="LMT-OO",0.12,IF(N176="HST",0.07,IF(N176="HLT",0.07)))))))))</f>
        <v>0</v>
      </c>
      <c r="M176" s="31" t="str">
        <f aca="false">IF(OR(H176="",I176=""),"",IF(N176="HST",J176+K176*((I176+H176)/2),IF(N176="HLT",J176+K176*((I176+H176)/2),J176+K176*LN((I176+H176)/2))))</f>
        <v/>
      </c>
      <c r="N176" s="28"/>
      <c r="O176" s="28"/>
      <c r="P176" s="26" t="str">
        <f aca="false">IF(O176="","",IF($H$3="US",IF(LEFT(N176,1)="S",IF(O176&lt;=4000,1,IF(O176&gt;4000,0.79+(6*O176/100000))),IF(LEFT(N176,1)="L",IF(O176&lt;=200,1,IF(O176&gt;200,1.005+(4.5526*O176/100000))),IF(LEFT(N176,1)="H",1))),IF($H$3="SI",IF(LEFT(N176,1)="S",IF(O176&lt;=1219.51,1,IF(O176&gt;1219.51,0.79+(6*(O176*3.28)/100000))),IF(LEFT(N176,1)="L",IF(O176&lt;=60.98,1,IF(O176&gt;60.98,1.005+(4.5526*(O176*3.28)/100000))),IF(LEFT(N176,1)="H",1))))))</f>
        <v/>
      </c>
      <c r="Q176" s="32"/>
      <c r="R176" s="33" t="str">
        <f aca="false">IF(OR(A176="",N176=""),"",IF(AF176&lt;0,0,IF(AD176=0,"Review",IF($H$3="US",ROUND(((H176-I176-(AG176*G176))/(G176*M176)-(L176*Q176))*P176,1),ROUND(((H176-I176-(AG176*G176))/(G176*M176)-(L176/8.696*Q176))*P176*37,1)))))</f>
        <v/>
      </c>
      <c r="S176" s="34" t="str">
        <f aca="false">IF(OR(R176="Review",R176=""),"",IF(R176=0,"",(SQRT(SUMSQ((5),(100*1.4/(H176-I176)),(100*IF($H$3="US",0.1,0.1*37)/R176)))/100)*R176))</f>
        <v/>
      </c>
      <c r="T176" s="62" t="str">
        <f aca="false">IF(OR(R176="Review",R176=""),"",IF(R176=0,"",S176/R176))</f>
        <v/>
      </c>
      <c r="U176" s="63"/>
      <c r="V176" s="63"/>
      <c r="W176" s="63"/>
      <c r="X176" s="63"/>
      <c r="Y176" s="63"/>
      <c r="Z176" s="63"/>
      <c r="AA176" s="63"/>
      <c r="AB176" s="63"/>
      <c r="AC176" s="2"/>
      <c r="AD176" s="64" t="n">
        <f aca="false">AND(NOT(ISBLANK(C176)),NOT(ISBLANK(E176)),NOT(ISBLANK(H176)),NOT(ISBLANK(I176)),NOT(ISBLANK(O176)),NOT(ISBLANK(Q176)),Q176&gt;=0,O176&gt;=0,H176&gt;=0,I176&gt;=0,G176&gt;0)</f>
        <v>0</v>
      </c>
      <c r="AE176" s="63" t="s">
        <v>39</v>
      </c>
      <c r="AF176" s="65" t="str">
        <f aca="false">IF(AD176=0,"Review",IF($H$3="US",((H176-I176-(AG176*G176))/(G176*M176)-(L176*Q176))*P176,((H176-I176-(AG176*G176))/(G176*M176)-(L176/8.696*Q176))*P176*37))</f>
        <v>Review</v>
      </c>
      <c r="AG176" s="66" t="n">
        <f aca="false">IF(OR(N176="SLT",N176="LLT",N176="LLT-OO",N176="HLT"),0.022223,0.066667)</f>
        <v>0.066667</v>
      </c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</row>
    <row r="177" customFormat="false" ht="18.1" hidden="false" customHeight="true" outlineLevel="0" collapsed="false">
      <c r="A177" s="23"/>
      <c r="B177" s="23"/>
      <c r="C177" s="24"/>
      <c r="D177" s="25"/>
      <c r="E177" s="24"/>
      <c r="F177" s="25"/>
      <c r="G177" s="26" t="str">
        <f aca="false">IF(OR(C177="",D177="",E177="",F177=""),"",(E177+F177)-(C177+D177))</f>
        <v/>
      </c>
      <c r="H177" s="27"/>
      <c r="I177" s="28"/>
      <c r="J177" s="29" t="n">
        <f aca="false">IF(N177="SST",0.314473,IF(N177="SLT",0.031243,IF(N177="LST",0.124228,IF(N177="LLT",0.010189,IF(N177="LST-OO",0.074671,IF(N177="LLT-OO",0.011965,IF(N177="LMT-OO",0.013497,IF(N177="HST",7.2954,IF(N177="HLT",0.60795)))))))))</f>
        <v>0</v>
      </c>
      <c r="K177" s="29" t="n">
        <f aca="false">IF(N177="SST",0.260619,IF(N177="SLT",0.02188,IF(N177="LST",0.040676,IF(N177="LLT",0.003372,IF(N177="LST-OO",0.037557,IF(N177="LLT-OO",0.002079,IF(N177="LMT-OO",0.012499,IF(N177="HST",0.004293,IF(N177="HLT",0.0003578)))))))))</f>
        <v>0</v>
      </c>
      <c r="L177" s="30" t="n">
        <f aca="false">IF(N177="SST",0.087,IF(N177="SLT",0.087,IF(N177="LST",0.12,IF(N177="LLT",0.12,IF(N177="LST-OO",0.12,IF(N177="LLT-OO",0.12,IF(N177="LMT-OO",0.12,IF(N177="HST",0.07,IF(N177="HLT",0.07)))))))))</f>
        <v>0</v>
      </c>
      <c r="M177" s="31" t="str">
        <f aca="false">IF(OR(H177="",I177=""),"",IF(N177="HST",J177+K177*((I177+H177)/2),IF(N177="HLT",J177+K177*((I177+H177)/2),J177+K177*LN((I177+H177)/2))))</f>
        <v/>
      </c>
      <c r="N177" s="28"/>
      <c r="O177" s="28"/>
      <c r="P177" s="26" t="str">
        <f aca="false">IF(O177="","",IF($H$3="US",IF(LEFT(N177,1)="S",IF(O177&lt;=4000,1,IF(O177&gt;4000,0.79+(6*O177/100000))),IF(LEFT(N177,1)="L",IF(O177&lt;=200,1,IF(O177&gt;200,1.005+(4.5526*O177/100000))),IF(LEFT(N177,1)="H",1))),IF($H$3="SI",IF(LEFT(N177,1)="S",IF(O177&lt;=1219.51,1,IF(O177&gt;1219.51,0.79+(6*(O177*3.28)/100000))),IF(LEFT(N177,1)="L",IF(O177&lt;=60.98,1,IF(O177&gt;60.98,1.005+(4.5526*(O177*3.28)/100000))),IF(LEFT(N177,1)="H",1))))))</f>
        <v/>
      </c>
      <c r="Q177" s="32"/>
      <c r="R177" s="33" t="str">
        <f aca="false">IF(OR(A177="",N177=""),"",IF(AF177&lt;0,0,IF(AD177=0,"Review",IF($H$3="US",ROUND(((H177-I177-(AG177*G177))/(G177*M177)-(L177*Q177))*P177,1),ROUND(((H177-I177-(AG177*G177))/(G177*M177)-(L177/8.696*Q177))*P177*37,1)))))</f>
        <v/>
      </c>
      <c r="S177" s="34" t="str">
        <f aca="false">IF(OR(R177="Review",R177=""),"",IF(R177=0,"",(SQRT(SUMSQ((5),(100*1.4/(H177-I177)),(100*IF($H$3="US",0.1,0.1*37)/R177)))/100)*R177))</f>
        <v/>
      </c>
      <c r="T177" s="62" t="str">
        <f aca="false">IF(OR(R177="Review",R177=""),"",IF(R177=0,"",S177/R177))</f>
        <v/>
      </c>
      <c r="U177" s="63"/>
      <c r="V177" s="63"/>
      <c r="W177" s="63"/>
      <c r="X177" s="63"/>
      <c r="Y177" s="63"/>
      <c r="Z177" s="63"/>
      <c r="AA177" s="63"/>
      <c r="AB177" s="63"/>
      <c r="AC177" s="2"/>
      <c r="AD177" s="64" t="n">
        <f aca="false">AND(NOT(ISBLANK(C177)),NOT(ISBLANK(E177)),NOT(ISBLANK(H177)),NOT(ISBLANK(I177)),NOT(ISBLANK(O177)),NOT(ISBLANK(Q177)),Q177&gt;=0,O177&gt;=0,H177&gt;=0,I177&gt;=0,G177&gt;0)</f>
        <v>0</v>
      </c>
      <c r="AE177" s="63" t="s">
        <v>39</v>
      </c>
      <c r="AF177" s="65" t="str">
        <f aca="false">IF(AD177=0,"Review",IF($H$3="US",((H177-I177-(AG177*G177))/(G177*M177)-(L177*Q177))*P177,((H177-I177-(AG177*G177))/(G177*M177)-(L177/8.696*Q177))*P177*37))</f>
        <v>Review</v>
      </c>
      <c r="AG177" s="66" t="n">
        <f aca="false">IF(OR(N177="SLT",N177="LLT",N177="LLT-OO",N177="HLT"),0.022223,0.066667)</f>
        <v>0.066667</v>
      </c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</row>
    <row r="178" customFormat="false" ht="18.1" hidden="false" customHeight="true" outlineLevel="0" collapsed="false">
      <c r="A178" s="23"/>
      <c r="B178" s="23"/>
      <c r="C178" s="24"/>
      <c r="D178" s="25"/>
      <c r="E178" s="24"/>
      <c r="F178" s="25"/>
      <c r="G178" s="26" t="str">
        <f aca="false">IF(OR(C178="",D178="",E178="",F178=""),"",(E178+F178)-(C178+D178))</f>
        <v/>
      </c>
      <c r="H178" s="27"/>
      <c r="I178" s="28"/>
      <c r="J178" s="29" t="n">
        <f aca="false">IF(N178="SST",0.314473,IF(N178="SLT",0.031243,IF(N178="LST",0.124228,IF(N178="LLT",0.010189,IF(N178="LST-OO",0.074671,IF(N178="LLT-OO",0.011965,IF(N178="LMT-OO",0.013497,IF(N178="HST",7.2954,IF(N178="HLT",0.60795)))))))))</f>
        <v>0</v>
      </c>
      <c r="K178" s="29" t="n">
        <f aca="false">IF(N178="SST",0.260619,IF(N178="SLT",0.02188,IF(N178="LST",0.040676,IF(N178="LLT",0.003372,IF(N178="LST-OO",0.037557,IF(N178="LLT-OO",0.002079,IF(N178="LMT-OO",0.012499,IF(N178="HST",0.004293,IF(N178="HLT",0.0003578)))))))))</f>
        <v>0</v>
      </c>
      <c r="L178" s="30" t="n">
        <f aca="false">IF(N178="SST",0.087,IF(N178="SLT",0.087,IF(N178="LST",0.12,IF(N178="LLT",0.12,IF(N178="LST-OO",0.12,IF(N178="LLT-OO",0.12,IF(N178="LMT-OO",0.12,IF(N178="HST",0.07,IF(N178="HLT",0.07)))))))))</f>
        <v>0</v>
      </c>
      <c r="M178" s="31" t="str">
        <f aca="false">IF(OR(H178="",I178=""),"",IF(N178="HST",J178+K178*((I178+H178)/2),IF(N178="HLT",J178+K178*((I178+H178)/2),J178+K178*LN((I178+H178)/2))))</f>
        <v/>
      </c>
      <c r="N178" s="28"/>
      <c r="O178" s="28"/>
      <c r="P178" s="26" t="str">
        <f aca="false">IF(O178="","",IF($H$3="US",IF(LEFT(N178,1)="S",IF(O178&lt;=4000,1,IF(O178&gt;4000,0.79+(6*O178/100000))),IF(LEFT(N178,1)="L",IF(O178&lt;=200,1,IF(O178&gt;200,1.005+(4.5526*O178/100000))),IF(LEFT(N178,1)="H",1))),IF($H$3="SI",IF(LEFT(N178,1)="S",IF(O178&lt;=1219.51,1,IF(O178&gt;1219.51,0.79+(6*(O178*3.28)/100000))),IF(LEFT(N178,1)="L",IF(O178&lt;=60.98,1,IF(O178&gt;60.98,1.005+(4.5526*(O178*3.28)/100000))),IF(LEFT(N178,1)="H",1))))))</f>
        <v/>
      </c>
      <c r="Q178" s="32"/>
      <c r="R178" s="33" t="str">
        <f aca="false">IF(OR(A178="",N178=""),"",IF(AF178&lt;0,0,IF(AD178=0,"Review",IF($H$3="US",ROUND(((H178-I178-(AG178*G178))/(G178*M178)-(L178*Q178))*P178,1),ROUND(((H178-I178-(AG178*G178))/(G178*M178)-(L178/8.696*Q178))*P178*37,1)))))</f>
        <v/>
      </c>
      <c r="S178" s="34" t="str">
        <f aca="false">IF(OR(R178="Review",R178=""),"",IF(R178=0,"",(SQRT(SUMSQ((5),(100*1.4/(H178-I178)),(100*IF($H$3="US",0.1,0.1*37)/R178)))/100)*R178))</f>
        <v/>
      </c>
      <c r="T178" s="62" t="str">
        <f aca="false">IF(OR(R178="Review",R178=""),"",IF(R178=0,"",S178/R178))</f>
        <v/>
      </c>
      <c r="U178" s="63"/>
      <c r="V178" s="63"/>
      <c r="W178" s="63"/>
      <c r="X178" s="63"/>
      <c r="Y178" s="63"/>
      <c r="Z178" s="63"/>
      <c r="AA178" s="63"/>
      <c r="AB178" s="63"/>
      <c r="AC178" s="2"/>
      <c r="AD178" s="64" t="n">
        <f aca="false">AND(NOT(ISBLANK(C178)),NOT(ISBLANK(E178)),NOT(ISBLANK(H178)),NOT(ISBLANK(I178)),NOT(ISBLANK(O178)),NOT(ISBLANK(Q178)),Q178&gt;=0,O178&gt;=0,H178&gt;=0,I178&gt;=0,G178&gt;0)</f>
        <v>0</v>
      </c>
      <c r="AE178" s="63" t="s">
        <v>39</v>
      </c>
      <c r="AF178" s="65" t="str">
        <f aca="false">IF(AD178=0,"Review",IF($H$3="US",((H178-I178-(AG178*G178))/(G178*M178)-(L178*Q178))*P178,((H178-I178-(AG178*G178))/(G178*M178)-(L178/8.696*Q178))*P178*37))</f>
        <v>Review</v>
      </c>
      <c r="AG178" s="66" t="n">
        <f aca="false">IF(OR(N178="SLT",N178="LLT",N178="LLT-OO",N178="HLT"),0.022223,0.066667)</f>
        <v>0.066667</v>
      </c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</row>
    <row r="179" customFormat="false" ht="18.1" hidden="false" customHeight="true" outlineLevel="0" collapsed="false">
      <c r="A179" s="23"/>
      <c r="B179" s="23"/>
      <c r="C179" s="24"/>
      <c r="D179" s="25"/>
      <c r="E179" s="24"/>
      <c r="F179" s="25"/>
      <c r="G179" s="26" t="str">
        <f aca="false">IF(OR(C179="",D179="",E179="",F179=""),"",(E179+F179)-(C179+D179))</f>
        <v/>
      </c>
      <c r="H179" s="27"/>
      <c r="I179" s="28"/>
      <c r="J179" s="29" t="n">
        <f aca="false">IF(N179="SST",0.314473,IF(N179="SLT",0.031243,IF(N179="LST",0.124228,IF(N179="LLT",0.010189,IF(N179="LST-OO",0.074671,IF(N179="LLT-OO",0.011965,IF(N179="LMT-OO",0.013497,IF(N179="HST",7.2954,IF(N179="HLT",0.60795)))))))))</f>
        <v>0</v>
      </c>
      <c r="K179" s="29" t="n">
        <f aca="false">IF(N179="SST",0.260619,IF(N179="SLT",0.02188,IF(N179="LST",0.040676,IF(N179="LLT",0.003372,IF(N179="LST-OO",0.037557,IF(N179="LLT-OO",0.002079,IF(N179="LMT-OO",0.012499,IF(N179="HST",0.004293,IF(N179="HLT",0.0003578)))))))))</f>
        <v>0</v>
      </c>
      <c r="L179" s="30" t="n">
        <f aca="false">IF(N179="SST",0.087,IF(N179="SLT",0.087,IF(N179="LST",0.12,IF(N179="LLT",0.12,IF(N179="LST-OO",0.12,IF(N179="LLT-OO",0.12,IF(N179="LMT-OO",0.12,IF(N179="HST",0.07,IF(N179="HLT",0.07)))))))))</f>
        <v>0</v>
      </c>
      <c r="M179" s="31" t="str">
        <f aca="false">IF(OR(H179="",I179=""),"",IF(N179="HST",J179+K179*((I179+H179)/2),IF(N179="HLT",J179+K179*((I179+H179)/2),J179+K179*LN((I179+H179)/2))))</f>
        <v/>
      </c>
      <c r="N179" s="28"/>
      <c r="O179" s="28"/>
      <c r="P179" s="26" t="str">
        <f aca="false">IF(O179="","",IF($H$3="US",IF(LEFT(N179,1)="S",IF(O179&lt;=4000,1,IF(O179&gt;4000,0.79+(6*O179/100000))),IF(LEFT(N179,1)="L",IF(O179&lt;=200,1,IF(O179&gt;200,1.005+(4.5526*O179/100000))),IF(LEFT(N179,1)="H",1))),IF($H$3="SI",IF(LEFT(N179,1)="S",IF(O179&lt;=1219.51,1,IF(O179&gt;1219.51,0.79+(6*(O179*3.28)/100000))),IF(LEFT(N179,1)="L",IF(O179&lt;=60.98,1,IF(O179&gt;60.98,1.005+(4.5526*(O179*3.28)/100000))),IF(LEFT(N179,1)="H",1))))))</f>
        <v/>
      </c>
      <c r="Q179" s="32"/>
      <c r="R179" s="33" t="str">
        <f aca="false">IF(OR(A179="",N179=""),"",IF(AF179&lt;0,0,IF(AD179=0,"Review",IF($H$3="US",ROUND(((H179-I179-(AG179*G179))/(G179*M179)-(L179*Q179))*P179,1),ROUND(((H179-I179-(AG179*G179))/(G179*M179)-(L179/8.696*Q179))*P179*37,1)))))</f>
        <v/>
      </c>
      <c r="S179" s="34" t="str">
        <f aca="false">IF(OR(R179="Review",R179=""),"",IF(R179=0,"",(SQRT(SUMSQ((5),(100*1.4/(H179-I179)),(100*IF($H$3="US",0.1,0.1*37)/R179)))/100)*R179))</f>
        <v/>
      </c>
      <c r="T179" s="62" t="str">
        <f aca="false">IF(OR(R179="Review",R179=""),"",IF(R179=0,"",S179/R179))</f>
        <v/>
      </c>
      <c r="U179" s="63"/>
      <c r="V179" s="63"/>
      <c r="W179" s="63"/>
      <c r="X179" s="63"/>
      <c r="Y179" s="63"/>
      <c r="Z179" s="63"/>
      <c r="AA179" s="63"/>
      <c r="AB179" s="63"/>
      <c r="AC179" s="2"/>
      <c r="AD179" s="64" t="n">
        <f aca="false">AND(NOT(ISBLANK(C179)),NOT(ISBLANK(E179)),NOT(ISBLANK(H179)),NOT(ISBLANK(I179)),NOT(ISBLANK(O179)),NOT(ISBLANK(Q179)),Q179&gt;=0,O179&gt;=0,H179&gt;=0,I179&gt;=0,G179&gt;0)</f>
        <v>0</v>
      </c>
      <c r="AE179" s="63" t="s">
        <v>39</v>
      </c>
      <c r="AF179" s="65" t="str">
        <f aca="false">IF(AD179=0,"Review",IF($H$3="US",((H179-I179-(AG179*G179))/(G179*M179)-(L179*Q179))*P179,((H179-I179-(AG179*G179))/(G179*M179)-(L179/8.696*Q179))*P179*37))</f>
        <v>Review</v>
      </c>
      <c r="AG179" s="66" t="n">
        <f aca="false">IF(OR(N179="SLT",N179="LLT",N179="LLT-OO",N179="HLT"),0.022223,0.066667)</f>
        <v>0.066667</v>
      </c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</row>
    <row r="180" customFormat="false" ht="18.1" hidden="false" customHeight="true" outlineLevel="0" collapsed="false">
      <c r="A180" s="23"/>
      <c r="B180" s="23"/>
      <c r="C180" s="24"/>
      <c r="D180" s="25"/>
      <c r="E180" s="24"/>
      <c r="F180" s="25"/>
      <c r="G180" s="26" t="str">
        <f aca="false">IF(OR(C180="",D180="",E180="",F180=""),"",(E180+F180)-(C180+D180))</f>
        <v/>
      </c>
      <c r="H180" s="27"/>
      <c r="I180" s="28"/>
      <c r="J180" s="29" t="n">
        <f aca="false">IF(N180="SST",0.314473,IF(N180="SLT",0.031243,IF(N180="LST",0.124228,IF(N180="LLT",0.010189,IF(N180="LST-OO",0.074671,IF(N180="LLT-OO",0.011965,IF(N180="LMT-OO",0.013497,IF(N180="HST",7.2954,IF(N180="HLT",0.60795)))))))))</f>
        <v>0</v>
      </c>
      <c r="K180" s="29" t="n">
        <f aca="false">IF(N180="SST",0.260619,IF(N180="SLT",0.02188,IF(N180="LST",0.040676,IF(N180="LLT",0.003372,IF(N180="LST-OO",0.037557,IF(N180="LLT-OO",0.002079,IF(N180="LMT-OO",0.012499,IF(N180="HST",0.004293,IF(N180="HLT",0.0003578)))))))))</f>
        <v>0</v>
      </c>
      <c r="L180" s="30" t="n">
        <f aca="false">IF(N180="SST",0.087,IF(N180="SLT",0.087,IF(N180="LST",0.12,IF(N180="LLT",0.12,IF(N180="LST-OO",0.12,IF(N180="LLT-OO",0.12,IF(N180="LMT-OO",0.12,IF(N180="HST",0.07,IF(N180="HLT",0.07)))))))))</f>
        <v>0</v>
      </c>
      <c r="M180" s="31" t="str">
        <f aca="false">IF(OR(H180="",I180=""),"",IF(N180="HST",J180+K180*((I180+H180)/2),IF(N180="HLT",J180+K180*((I180+H180)/2),J180+K180*LN((I180+H180)/2))))</f>
        <v/>
      </c>
      <c r="N180" s="28"/>
      <c r="O180" s="28"/>
      <c r="P180" s="26" t="str">
        <f aca="false">IF(O180="","",IF($H$3="US",IF(LEFT(N180,1)="S",IF(O180&lt;=4000,1,IF(O180&gt;4000,0.79+(6*O180/100000))),IF(LEFT(N180,1)="L",IF(O180&lt;=200,1,IF(O180&gt;200,1.005+(4.5526*O180/100000))),IF(LEFT(N180,1)="H",1))),IF($H$3="SI",IF(LEFT(N180,1)="S",IF(O180&lt;=1219.51,1,IF(O180&gt;1219.51,0.79+(6*(O180*3.28)/100000))),IF(LEFT(N180,1)="L",IF(O180&lt;=60.98,1,IF(O180&gt;60.98,1.005+(4.5526*(O180*3.28)/100000))),IF(LEFT(N180,1)="H",1))))))</f>
        <v/>
      </c>
      <c r="Q180" s="32"/>
      <c r="R180" s="33" t="str">
        <f aca="false">IF(OR(A180="",N180=""),"",IF(AF180&lt;0,0,IF(AD180=0,"Review",IF($H$3="US",ROUND(((H180-I180-(AG180*G180))/(G180*M180)-(L180*Q180))*P180,1),ROUND(((H180-I180-(AG180*G180))/(G180*M180)-(L180/8.696*Q180))*P180*37,1)))))</f>
        <v/>
      </c>
      <c r="S180" s="34" t="str">
        <f aca="false">IF(OR(R180="Review",R180=""),"",IF(R180=0,"",(SQRT(SUMSQ((5),(100*1.4/(H180-I180)),(100*IF($H$3="US",0.1,0.1*37)/R180)))/100)*R180))</f>
        <v/>
      </c>
      <c r="T180" s="62" t="str">
        <f aca="false">IF(OR(R180="Review",R180=""),"",IF(R180=0,"",S180/R180))</f>
        <v/>
      </c>
      <c r="U180" s="63"/>
      <c r="V180" s="63"/>
      <c r="W180" s="63"/>
      <c r="X180" s="63"/>
      <c r="Y180" s="63"/>
      <c r="Z180" s="63"/>
      <c r="AA180" s="63"/>
      <c r="AB180" s="63"/>
      <c r="AC180" s="2"/>
      <c r="AD180" s="64" t="n">
        <f aca="false">AND(NOT(ISBLANK(C180)),NOT(ISBLANK(E180)),NOT(ISBLANK(H180)),NOT(ISBLANK(I180)),NOT(ISBLANK(O180)),NOT(ISBLANK(Q180)),Q180&gt;=0,O180&gt;=0,H180&gt;=0,I180&gt;=0,G180&gt;0)</f>
        <v>0</v>
      </c>
      <c r="AE180" s="63" t="s">
        <v>39</v>
      </c>
      <c r="AF180" s="65" t="str">
        <f aca="false">IF(AD180=0,"Review",IF($H$3="US",((H180-I180-(AG180*G180))/(G180*M180)-(L180*Q180))*P180,((H180-I180-(AG180*G180))/(G180*M180)-(L180/8.696*Q180))*P180*37))</f>
        <v>Review</v>
      </c>
      <c r="AG180" s="66" t="n">
        <f aca="false">IF(OR(N180="SLT",N180="LLT",N180="LLT-OO",N180="HLT"),0.022223,0.066667)</f>
        <v>0.066667</v>
      </c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</row>
    <row r="181" customFormat="false" ht="18.1" hidden="false" customHeight="true" outlineLevel="0" collapsed="false">
      <c r="A181" s="23"/>
      <c r="B181" s="23"/>
      <c r="C181" s="24"/>
      <c r="D181" s="25"/>
      <c r="E181" s="24"/>
      <c r="F181" s="25"/>
      <c r="G181" s="26" t="str">
        <f aca="false">IF(OR(C181="",D181="",E181="",F181=""),"",(E181+F181)-(C181+D181))</f>
        <v/>
      </c>
      <c r="H181" s="27"/>
      <c r="I181" s="28"/>
      <c r="J181" s="29" t="n">
        <f aca="false">IF(N181="SST",0.314473,IF(N181="SLT",0.031243,IF(N181="LST",0.124228,IF(N181="LLT",0.010189,IF(N181="LST-OO",0.074671,IF(N181="LLT-OO",0.011965,IF(N181="LMT-OO",0.013497,IF(N181="HST",7.2954,IF(N181="HLT",0.60795)))))))))</f>
        <v>0</v>
      </c>
      <c r="K181" s="29" t="n">
        <f aca="false">IF(N181="SST",0.260619,IF(N181="SLT",0.02188,IF(N181="LST",0.040676,IF(N181="LLT",0.003372,IF(N181="LST-OO",0.037557,IF(N181="LLT-OO",0.002079,IF(N181="LMT-OO",0.012499,IF(N181="HST",0.004293,IF(N181="HLT",0.0003578)))))))))</f>
        <v>0</v>
      </c>
      <c r="L181" s="30" t="n">
        <f aca="false">IF(N181="SST",0.087,IF(N181="SLT",0.087,IF(N181="LST",0.12,IF(N181="LLT",0.12,IF(N181="LST-OO",0.12,IF(N181="LLT-OO",0.12,IF(N181="LMT-OO",0.12,IF(N181="HST",0.07,IF(N181="HLT",0.07)))))))))</f>
        <v>0</v>
      </c>
      <c r="M181" s="31" t="str">
        <f aca="false">IF(OR(H181="",I181=""),"",IF(N181="HST",J181+K181*((I181+H181)/2),IF(N181="HLT",J181+K181*((I181+H181)/2),J181+K181*LN((I181+H181)/2))))</f>
        <v/>
      </c>
      <c r="N181" s="28"/>
      <c r="O181" s="28"/>
      <c r="P181" s="26" t="str">
        <f aca="false">IF(O181="","",IF($H$3="US",IF(LEFT(N181,1)="S",IF(O181&lt;=4000,1,IF(O181&gt;4000,0.79+(6*O181/100000))),IF(LEFT(N181,1)="L",IF(O181&lt;=200,1,IF(O181&gt;200,1.005+(4.5526*O181/100000))),IF(LEFT(N181,1)="H",1))),IF($H$3="SI",IF(LEFT(N181,1)="S",IF(O181&lt;=1219.51,1,IF(O181&gt;1219.51,0.79+(6*(O181*3.28)/100000))),IF(LEFT(N181,1)="L",IF(O181&lt;=60.98,1,IF(O181&gt;60.98,1.005+(4.5526*(O181*3.28)/100000))),IF(LEFT(N181,1)="H",1))))))</f>
        <v/>
      </c>
      <c r="Q181" s="32"/>
      <c r="R181" s="33" t="str">
        <f aca="false">IF(OR(A181="",N181=""),"",IF(AF181&lt;0,0,IF(AD181=0,"Review",IF($H$3="US",ROUND(((H181-I181-(AG181*G181))/(G181*M181)-(L181*Q181))*P181,1),ROUND(((H181-I181-(AG181*G181))/(G181*M181)-(L181/8.696*Q181))*P181*37,1)))))</f>
        <v/>
      </c>
      <c r="S181" s="34" t="str">
        <f aca="false">IF(OR(R181="Review",R181=""),"",IF(R181=0,"",(SQRT(SUMSQ((5),(100*1.4/(H181-I181)),(100*IF($H$3="US",0.1,0.1*37)/R181)))/100)*R181))</f>
        <v/>
      </c>
      <c r="T181" s="62" t="str">
        <f aca="false">IF(OR(R181="Review",R181=""),"",IF(R181=0,"",S181/R181))</f>
        <v/>
      </c>
      <c r="U181" s="63"/>
      <c r="V181" s="63"/>
      <c r="W181" s="63"/>
      <c r="X181" s="63"/>
      <c r="Y181" s="63"/>
      <c r="Z181" s="63"/>
      <c r="AA181" s="63"/>
      <c r="AB181" s="63"/>
      <c r="AC181" s="2"/>
      <c r="AD181" s="64" t="n">
        <f aca="false">AND(NOT(ISBLANK(C181)),NOT(ISBLANK(E181)),NOT(ISBLANK(H181)),NOT(ISBLANK(I181)),NOT(ISBLANK(O181)),NOT(ISBLANK(Q181)),Q181&gt;=0,O181&gt;=0,H181&gt;=0,I181&gt;=0,G181&gt;0)</f>
        <v>0</v>
      </c>
      <c r="AE181" s="63" t="s">
        <v>39</v>
      </c>
      <c r="AF181" s="65" t="str">
        <f aca="false">IF(AD181=0,"Review",IF($H$3="US",((H181-I181-(AG181*G181))/(G181*M181)-(L181*Q181))*P181,((H181-I181-(AG181*G181))/(G181*M181)-(L181/8.696*Q181))*P181*37))</f>
        <v>Review</v>
      </c>
      <c r="AG181" s="66" t="n">
        <f aca="false">IF(OR(N181="SLT",N181="LLT",N181="LLT-OO",N181="HLT"),0.022223,0.066667)</f>
        <v>0.066667</v>
      </c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</row>
    <row r="182" customFormat="false" ht="18.1" hidden="false" customHeight="true" outlineLevel="0" collapsed="false">
      <c r="A182" s="23"/>
      <c r="B182" s="23"/>
      <c r="C182" s="24"/>
      <c r="D182" s="25"/>
      <c r="E182" s="24"/>
      <c r="F182" s="25"/>
      <c r="G182" s="26" t="str">
        <f aca="false">IF(OR(C182="",D182="",E182="",F182=""),"",(E182+F182)-(C182+D182))</f>
        <v/>
      </c>
      <c r="H182" s="27"/>
      <c r="I182" s="28"/>
      <c r="J182" s="29" t="n">
        <f aca="false">IF(N182="SST",0.314473,IF(N182="SLT",0.031243,IF(N182="LST",0.124228,IF(N182="LLT",0.010189,IF(N182="LST-OO",0.074671,IF(N182="LLT-OO",0.011965,IF(N182="LMT-OO",0.013497,IF(N182="HST",7.2954,IF(N182="HLT",0.60795)))))))))</f>
        <v>0</v>
      </c>
      <c r="K182" s="29" t="n">
        <f aca="false">IF(N182="SST",0.260619,IF(N182="SLT",0.02188,IF(N182="LST",0.040676,IF(N182="LLT",0.003372,IF(N182="LST-OO",0.037557,IF(N182="LLT-OO",0.002079,IF(N182="LMT-OO",0.012499,IF(N182="HST",0.004293,IF(N182="HLT",0.0003578)))))))))</f>
        <v>0</v>
      </c>
      <c r="L182" s="30" t="n">
        <f aca="false">IF(N182="SST",0.087,IF(N182="SLT",0.087,IF(N182="LST",0.12,IF(N182="LLT",0.12,IF(N182="LST-OO",0.12,IF(N182="LLT-OO",0.12,IF(N182="LMT-OO",0.12,IF(N182="HST",0.07,IF(N182="HLT",0.07)))))))))</f>
        <v>0</v>
      </c>
      <c r="M182" s="31" t="str">
        <f aca="false">IF(OR(H182="",I182=""),"",IF(N182="HST",J182+K182*((I182+H182)/2),IF(N182="HLT",J182+K182*((I182+H182)/2),J182+K182*LN((I182+H182)/2))))</f>
        <v/>
      </c>
      <c r="N182" s="28"/>
      <c r="O182" s="28"/>
      <c r="P182" s="26" t="str">
        <f aca="false">IF(O182="","",IF($H$3="US",IF(LEFT(N182,1)="S",IF(O182&lt;=4000,1,IF(O182&gt;4000,0.79+(6*O182/100000))),IF(LEFT(N182,1)="L",IF(O182&lt;=200,1,IF(O182&gt;200,1.005+(4.5526*O182/100000))),IF(LEFT(N182,1)="H",1))),IF($H$3="SI",IF(LEFT(N182,1)="S",IF(O182&lt;=1219.51,1,IF(O182&gt;1219.51,0.79+(6*(O182*3.28)/100000))),IF(LEFT(N182,1)="L",IF(O182&lt;=60.98,1,IF(O182&gt;60.98,1.005+(4.5526*(O182*3.28)/100000))),IF(LEFT(N182,1)="H",1))))))</f>
        <v/>
      </c>
      <c r="Q182" s="32"/>
      <c r="R182" s="33" t="str">
        <f aca="false">IF(OR(A182="",N182=""),"",IF(AF182&lt;0,0,IF(AD182=0,"Review",IF($H$3="US",ROUND(((H182-I182-(AG182*G182))/(G182*M182)-(L182*Q182))*P182,1),ROUND(((H182-I182-(AG182*G182))/(G182*M182)-(L182/8.696*Q182))*P182*37,1)))))</f>
        <v/>
      </c>
      <c r="S182" s="34" t="str">
        <f aca="false">IF(OR(R182="Review",R182=""),"",IF(R182=0,"",(SQRT(SUMSQ((5),(100*1.4/(H182-I182)),(100*IF($H$3="US",0.1,0.1*37)/R182)))/100)*R182))</f>
        <v/>
      </c>
      <c r="T182" s="62" t="str">
        <f aca="false">IF(OR(R182="Review",R182=""),"",IF(R182=0,"",S182/R182))</f>
        <v/>
      </c>
      <c r="U182" s="63"/>
      <c r="V182" s="63"/>
      <c r="W182" s="63"/>
      <c r="X182" s="63"/>
      <c r="Y182" s="63"/>
      <c r="Z182" s="63"/>
      <c r="AA182" s="63"/>
      <c r="AB182" s="63"/>
      <c r="AC182" s="2"/>
      <c r="AD182" s="64" t="n">
        <f aca="false">AND(NOT(ISBLANK(C182)),NOT(ISBLANK(E182)),NOT(ISBLANK(H182)),NOT(ISBLANK(I182)),NOT(ISBLANK(O182)),NOT(ISBLANK(Q182)),Q182&gt;=0,O182&gt;=0,H182&gt;=0,I182&gt;=0,G182&gt;0)</f>
        <v>0</v>
      </c>
      <c r="AE182" s="63" t="s">
        <v>39</v>
      </c>
      <c r="AF182" s="65" t="str">
        <f aca="false">IF(AD182=0,"Review",IF($H$3="US",((H182-I182-(AG182*G182))/(G182*M182)-(L182*Q182))*P182,((H182-I182-(AG182*G182))/(G182*M182)-(L182/8.696*Q182))*P182*37))</f>
        <v>Review</v>
      </c>
      <c r="AG182" s="66" t="n">
        <f aca="false">IF(OR(N182="SLT",N182="LLT",N182="LLT-OO",N182="HLT"),0.022223,0.066667)</f>
        <v>0.066667</v>
      </c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</row>
    <row r="183" customFormat="false" ht="18.1" hidden="false" customHeight="true" outlineLevel="0" collapsed="false">
      <c r="A183" s="23"/>
      <c r="B183" s="23"/>
      <c r="C183" s="24"/>
      <c r="D183" s="25"/>
      <c r="E183" s="24"/>
      <c r="F183" s="25"/>
      <c r="G183" s="26" t="str">
        <f aca="false">IF(OR(C183="",D183="",E183="",F183=""),"",(E183+F183)-(C183+D183))</f>
        <v/>
      </c>
      <c r="H183" s="27"/>
      <c r="I183" s="28"/>
      <c r="J183" s="29" t="n">
        <f aca="false">IF(N183="SST",0.314473,IF(N183="SLT",0.031243,IF(N183="LST",0.124228,IF(N183="LLT",0.010189,IF(N183="LST-OO",0.074671,IF(N183="LLT-OO",0.011965,IF(N183="LMT-OO",0.013497,IF(N183="HST",7.2954,IF(N183="HLT",0.60795)))))))))</f>
        <v>0</v>
      </c>
      <c r="K183" s="29" t="n">
        <f aca="false">IF(N183="SST",0.260619,IF(N183="SLT",0.02188,IF(N183="LST",0.040676,IF(N183="LLT",0.003372,IF(N183="LST-OO",0.037557,IF(N183="LLT-OO",0.002079,IF(N183="LMT-OO",0.012499,IF(N183="HST",0.004293,IF(N183="HLT",0.0003578)))))))))</f>
        <v>0</v>
      </c>
      <c r="L183" s="30" t="n">
        <f aca="false">IF(N183="SST",0.087,IF(N183="SLT",0.087,IF(N183="LST",0.12,IF(N183="LLT",0.12,IF(N183="LST-OO",0.12,IF(N183="LLT-OO",0.12,IF(N183="LMT-OO",0.12,IF(N183="HST",0.07,IF(N183="HLT",0.07)))))))))</f>
        <v>0</v>
      </c>
      <c r="M183" s="31" t="str">
        <f aca="false">IF(OR(H183="",I183=""),"",IF(N183="HST",J183+K183*((I183+H183)/2),IF(N183="HLT",J183+K183*((I183+H183)/2),J183+K183*LN((I183+H183)/2))))</f>
        <v/>
      </c>
      <c r="N183" s="28"/>
      <c r="O183" s="28"/>
      <c r="P183" s="26" t="str">
        <f aca="false">IF(O183="","",IF($H$3="US",IF(LEFT(N183,1)="S",IF(O183&lt;=4000,1,IF(O183&gt;4000,0.79+(6*O183/100000))),IF(LEFT(N183,1)="L",IF(O183&lt;=200,1,IF(O183&gt;200,1.005+(4.5526*O183/100000))),IF(LEFT(N183,1)="H",1))),IF($H$3="SI",IF(LEFT(N183,1)="S",IF(O183&lt;=1219.51,1,IF(O183&gt;1219.51,0.79+(6*(O183*3.28)/100000))),IF(LEFT(N183,1)="L",IF(O183&lt;=60.98,1,IF(O183&gt;60.98,1.005+(4.5526*(O183*3.28)/100000))),IF(LEFT(N183,1)="H",1))))))</f>
        <v/>
      </c>
      <c r="Q183" s="32"/>
      <c r="R183" s="33" t="str">
        <f aca="false">IF(OR(A183="",N183=""),"",IF(AF183&lt;0,0,IF(AD183=0,"Review",IF($H$3="US",ROUND(((H183-I183-(AG183*G183))/(G183*M183)-(L183*Q183))*P183,1),ROUND(((H183-I183-(AG183*G183))/(G183*M183)-(L183/8.696*Q183))*P183*37,1)))))</f>
        <v/>
      </c>
      <c r="S183" s="34" t="str">
        <f aca="false">IF(OR(R183="Review",R183=""),"",IF(R183=0,"",(SQRT(SUMSQ((5),(100*1.4/(H183-I183)),(100*IF($H$3="US",0.1,0.1*37)/R183)))/100)*R183))</f>
        <v/>
      </c>
      <c r="T183" s="62" t="str">
        <f aca="false">IF(OR(R183="Review",R183=""),"",IF(R183=0,"",S183/R183))</f>
        <v/>
      </c>
      <c r="U183" s="63"/>
      <c r="V183" s="63"/>
      <c r="W183" s="63"/>
      <c r="X183" s="63"/>
      <c r="Y183" s="63"/>
      <c r="Z183" s="63"/>
      <c r="AA183" s="63"/>
      <c r="AB183" s="63"/>
      <c r="AC183" s="2"/>
      <c r="AD183" s="64" t="n">
        <f aca="false">AND(NOT(ISBLANK(C183)),NOT(ISBLANK(E183)),NOT(ISBLANK(H183)),NOT(ISBLANK(I183)),NOT(ISBLANK(O183)),NOT(ISBLANK(Q183)),Q183&gt;=0,O183&gt;=0,H183&gt;=0,I183&gt;=0,G183&gt;0)</f>
        <v>0</v>
      </c>
      <c r="AE183" s="63" t="s">
        <v>39</v>
      </c>
      <c r="AF183" s="65" t="str">
        <f aca="false">IF(AD183=0,"Review",IF($H$3="US",((H183-I183-(AG183*G183))/(G183*M183)-(L183*Q183))*P183,((H183-I183-(AG183*G183))/(G183*M183)-(L183/8.696*Q183))*P183*37))</f>
        <v>Review</v>
      </c>
      <c r="AG183" s="66" t="n">
        <f aca="false">IF(OR(N183="SLT",N183="LLT",N183="LLT-OO",N183="HLT"),0.022223,0.066667)</f>
        <v>0.066667</v>
      </c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</row>
    <row r="184" customFormat="false" ht="18.1" hidden="false" customHeight="true" outlineLevel="0" collapsed="false">
      <c r="A184" s="23"/>
      <c r="B184" s="23"/>
      <c r="C184" s="24"/>
      <c r="D184" s="25"/>
      <c r="E184" s="24"/>
      <c r="F184" s="25"/>
      <c r="G184" s="26" t="str">
        <f aca="false">IF(OR(C184="",D184="",E184="",F184=""),"",(E184+F184)-(C184+D184))</f>
        <v/>
      </c>
      <c r="H184" s="27"/>
      <c r="I184" s="28"/>
      <c r="J184" s="29" t="n">
        <f aca="false">IF(N184="SST",0.314473,IF(N184="SLT",0.031243,IF(N184="LST",0.124228,IF(N184="LLT",0.010189,IF(N184="LST-OO",0.074671,IF(N184="LLT-OO",0.011965,IF(N184="LMT-OO",0.013497,IF(N184="HST",7.2954,IF(N184="HLT",0.60795)))))))))</f>
        <v>0</v>
      </c>
      <c r="K184" s="29" t="n">
        <f aca="false">IF(N184="SST",0.260619,IF(N184="SLT",0.02188,IF(N184="LST",0.040676,IF(N184="LLT",0.003372,IF(N184="LST-OO",0.037557,IF(N184="LLT-OO",0.002079,IF(N184="LMT-OO",0.012499,IF(N184="HST",0.004293,IF(N184="HLT",0.0003578)))))))))</f>
        <v>0</v>
      </c>
      <c r="L184" s="30" t="n">
        <f aca="false">IF(N184="SST",0.087,IF(N184="SLT",0.087,IF(N184="LST",0.12,IF(N184="LLT",0.12,IF(N184="LST-OO",0.12,IF(N184="LLT-OO",0.12,IF(N184="LMT-OO",0.12,IF(N184="HST",0.07,IF(N184="HLT",0.07)))))))))</f>
        <v>0</v>
      </c>
      <c r="M184" s="31" t="str">
        <f aca="false">IF(OR(H184="",I184=""),"",IF(N184="HST",J184+K184*((I184+H184)/2),IF(N184="HLT",J184+K184*((I184+H184)/2),J184+K184*LN((I184+H184)/2))))</f>
        <v/>
      </c>
      <c r="N184" s="28"/>
      <c r="O184" s="28"/>
      <c r="P184" s="26" t="str">
        <f aca="false">IF(O184="","",IF($H$3="US",IF(LEFT(N184,1)="S",IF(O184&lt;=4000,1,IF(O184&gt;4000,0.79+(6*O184/100000))),IF(LEFT(N184,1)="L",IF(O184&lt;=200,1,IF(O184&gt;200,1.005+(4.5526*O184/100000))),IF(LEFT(N184,1)="H",1))),IF($H$3="SI",IF(LEFT(N184,1)="S",IF(O184&lt;=1219.51,1,IF(O184&gt;1219.51,0.79+(6*(O184*3.28)/100000))),IF(LEFT(N184,1)="L",IF(O184&lt;=60.98,1,IF(O184&gt;60.98,1.005+(4.5526*(O184*3.28)/100000))),IF(LEFT(N184,1)="H",1))))))</f>
        <v/>
      </c>
      <c r="Q184" s="32"/>
      <c r="R184" s="33" t="str">
        <f aca="false">IF(OR(A184="",N184=""),"",IF(AF184&lt;0,0,IF(AD184=0,"Review",IF($H$3="US",ROUND(((H184-I184-(AG184*G184))/(G184*M184)-(L184*Q184))*P184,1),ROUND(((H184-I184-(AG184*G184))/(G184*M184)-(L184/8.696*Q184))*P184*37,1)))))</f>
        <v/>
      </c>
      <c r="S184" s="34" t="str">
        <f aca="false">IF(OR(R184="Review",R184=""),"",IF(R184=0,"",(SQRT(SUMSQ((5),(100*1.4/(H184-I184)),(100*IF($H$3="US",0.1,0.1*37)/R184)))/100)*R184))</f>
        <v/>
      </c>
      <c r="T184" s="62" t="str">
        <f aca="false">IF(OR(R184="Review",R184=""),"",IF(R184=0,"",S184/R184))</f>
        <v/>
      </c>
      <c r="U184" s="63"/>
      <c r="V184" s="63"/>
      <c r="W184" s="63"/>
      <c r="X184" s="63"/>
      <c r="Y184" s="63"/>
      <c r="Z184" s="63"/>
      <c r="AA184" s="63"/>
      <c r="AB184" s="63"/>
      <c r="AC184" s="2"/>
      <c r="AD184" s="64" t="n">
        <f aca="false">AND(NOT(ISBLANK(C184)),NOT(ISBLANK(E184)),NOT(ISBLANK(H184)),NOT(ISBLANK(I184)),NOT(ISBLANK(O184)),NOT(ISBLANK(Q184)),Q184&gt;=0,O184&gt;=0,H184&gt;=0,I184&gt;=0,G184&gt;0)</f>
        <v>0</v>
      </c>
      <c r="AE184" s="63" t="s">
        <v>39</v>
      </c>
      <c r="AF184" s="65" t="str">
        <f aca="false">IF(AD184=0,"Review",IF($H$3="US",((H184-I184-(AG184*G184))/(G184*M184)-(L184*Q184))*P184,((H184-I184-(AG184*G184))/(G184*M184)-(L184/8.696*Q184))*P184*37))</f>
        <v>Review</v>
      </c>
      <c r="AG184" s="66" t="n">
        <f aca="false">IF(OR(N184="SLT",N184="LLT",N184="LLT-OO",N184="HLT"),0.022223,0.066667)</f>
        <v>0.066667</v>
      </c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</row>
    <row r="185" customFormat="false" ht="18.1" hidden="false" customHeight="true" outlineLevel="0" collapsed="false">
      <c r="A185" s="23"/>
      <c r="B185" s="23"/>
      <c r="C185" s="24"/>
      <c r="D185" s="25"/>
      <c r="E185" s="24"/>
      <c r="F185" s="25"/>
      <c r="G185" s="26" t="str">
        <f aca="false">IF(OR(C185="",D185="",E185="",F185=""),"",(E185+F185)-(C185+D185))</f>
        <v/>
      </c>
      <c r="H185" s="27"/>
      <c r="I185" s="28"/>
      <c r="J185" s="29" t="n">
        <f aca="false">IF(N185="SST",0.314473,IF(N185="SLT",0.031243,IF(N185="LST",0.124228,IF(N185="LLT",0.010189,IF(N185="LST-OO",0.074671,IF(N185="LLT-OO",0.011965,IF(N185="LMT-OO",0.013497,IF(N185="HST",7.2954,IF(N185="HLT",0.60795)))))))))</f>
        <v>0</v>
      </c>
      <c r="K185" s="29" t="n">
        <f aca="false">IF(N185="SST",0.260619,IF(N185="SLT",0.02188,IF(N185="LST",0.040676,IF(N185="LLT",0.003372,IF(N185="LST-OO",0.037557,IF(N185="LLT-OO",0.002079,IF(N185="LMT-OO",0.012499,IF(N185="HST",0.004293,IF(N185="HLT",0.0003578)))))))))</f>
        <v>0</v>
      </c>
      <c r="L185" s="30" t="n">
        <f aca="false">IF(N185="SST",0.087,IF(N185="SLT",0.087,IF(N185="LST",0.12,IF(N185="LLT",0.12,IF(N185="LST-OO",0.12,IF(N185="LLT-OO",0.12,IF(N185="LMT-OO",0.12,IF(N185="HST",0.07,IF(N185="HLT",0.07)))))))))</f>
        <v>0</v>
      </c>
      <c r="M185" s="31" t="str">
        <f aca="false">IF(OR(H185="",I185=""),"",IF(N185="HST",J185+K185*((I185+H185)/2),IF(N185="HLT",J185+K185*((I185+H185)/2),J185+K185*LN((I185+H185)/2))))</f>
        <v/>
      </c>
      <c r="N185" s="28"/>
      <c r="O185" s="28"/>
      <c r="P185" s="26" t="str">
        <f aca="false">IF(O185="","",IF($H$3="US",IF(LEFT(N185,1)="S",IF(O185&lt;=4000,1,IF(O185&gt;4000,0.79+(6*O185/100000))),IF(LEFT(N185,1)="L",IF(O185&lt;=200,1,IF(O185&gt;200,1.005+(4.5526*O185/100000))),IF(LEFT(N185,1)="H",1))),IF($H$3="SI",IF(LEFT(N185,1)="S",IF(O185&lt;=1219.51,1,IF(O185&gt;1219.51,0.79+(6*(O185*3.28)/100000))),IF(LEFT(N185,1)="L",IF(O185&lt;=60.98,1,IF(O185&gt;60.98,1.005+(4.5526*(O185*3.28)/100000))),IF(LEFT(N185,1)="H",1))))))</f>
        <v/>
      </c>
      <c r="Q185" s="32"/>
      <c r="R185" s="33" t="str">
        <f aca="false">IF(OR(A185="",N185=""),"",IF(AF185&lt;0,0,IF(AD185=0,"Review",IF($H$3="US",ROUND(((H185-I185-(AG185*G185))/(G185*M185)-(L185*Q185))*P185,1),ROUND(((H185-I185-(AG185*G185))/(G185*M185)-(L185/8.696*Q185))*P185*37,1)))))</f>
        <v/>
      </c>
      <c r="S185" s="34" t="str">
        <f aca="false">IF(OR(R185="Review",R185=""),"",IF(R185=0,"",(SQRT(SUMSQ((5),(100*1.4/(H185-I185)),(100*IF($H$3="US",0.1,0.1*37)/R185)))/100)*R185))</f>
        <v/>
      </c>
      <c r="T185" s="62" t="str">
        <f aca="false">IF(OR(R185="Review",R185=""),"",IF(R185=0,"",S185/R185))</f>
        <v/>
      </c>
      <c r="U185" s="63"/>
      <c r="V185" s="63"/>
      <c r="W185" s="63"/>
      <c r="X185" s="63"/>
      <c r="Y185" s="63"/>
      <c r="Z185" s="63"/>
      <c r="AA185" s="63"/>
      <c r="AB185" s="63"/>
      <c r="AC185" s="2"/>
      <c r="AD185" s="64" t="n">
        <f aca="false">AND(NOT(ISBLANK(C185)),NOT(ISBLANK(E185)),NOT(ISBLANK(H185)),NOT(ISBLANK(I185)),NOT(ISBLANK(O185)),NOT(ISBLANK(Q185)),Q185&gt;=0,O185&gt;=0,H185&gt;=0,I185&gt;=0,G185&gt;0)</f>
        <v>0</v>
      </c>
      <c r="AE185" s="63" t="s">
        <v>39</v>
      </c>
      <c r="AF185" s="65" t="str">
        <f aca="false">IF(AD185=0,"Review",IF($H$3="US",((H185-I185-(AG185*G185))/(G185*M185)-(L185*Q185))*P185,((H185-I185-(AG185*G185))/(G185*M185)-(L185/8.696*Q185))*P185*37))</f>
        <v>Review</v>
      </c>
      <c r="AG185" s="66" t="n">
        <f aca="false">IF(OR(N185="SLT",N185="LLT",N185="LLT-OO",N185="HLT"),0.022223,0.066667)</f>
        <v>0.066667</v>
      </c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</row>
    <row r="186" customFormat="false" ht="18.1" hidden="false" customHeight="true" outlineLevel="0" collapsed="false">
      <c r="A186" s="23"/>
      <c r="B186" s="23"/>
      <c r="C186" s="24"/>
      <c r="D186" s="25"/>
      <c r="E186" s="24"/>
      <c r="F186" s="25"/>
      <c r="G186" s="26" t="str">
        <f aca="false">IF(OR(C186="",D186="",E186="",F186=""),"",(E186+F186)-(C186+D186))</f>
        <v/>
      </c>
      <c r="H186" s="27"/>
      <c r="I186" s="28"/>
      <c r="J186" s="29" t="n">
        <f aca="false">IF(N186="SST",0.314473,IF(N186="SLT",0.031243,IF(N186="LST",0.124228,IF(N186="LLT",0.010189,IF(N186="LST-OO",0.074671,IF(N186="LLT-OO",0.011965,IF(N186="LMT-OO",0.013497,IF(N186="HST",7.2954,IF(N186="HLT",0.60795)))))))))</f>
        <v>0</v>
      </c>
      <c r="K186" s="29" t="n">
        <f aca="false">IF(N186="SST",0.260619,IF(N186="SLT",0.02188,IF(N186="LST",0.040676,IF(N186="LLT",0.003372,IF(N186="LST-OO",0.037557,IF(N186="LLT-OO",0.002079,IF(N186="LMT-OO",0.012499,IF(N186="HST",0.004293,IF(N186="HLT",0.0003578)))))))))</f>
        <v>0</v>
      </c>
      <c r="L186" s="30" t="n">
        <f aca="false">IF(N186="SST",0.087,IF(N186="SLT",0.087,IF(N186="LST",0.12,IF(N186="LLT",0.12,IF(N186="LST-OO",0.12,IF(N186="LLT-OO",0.12,IF(N186="LMT-OO",0.12,IF(N186="HST",0.07,IF(N186="HLT",0.07)))))))))</f>
        <v>0</v>
      </c>
      <c r="M186" s="31" t="str">
        <f aca="false">IF(OR(H186="",I186=""),"",IF(N186="HST",J186+K186*((I186+H186)/2),IF(N186="HLT",J186+K186*((I186+H186)/2),J186+K186*LN((I186+H186)/2))))</f>
        <v/>
      </c>
      <c r="N186" s="28"/>
      <c r="O186" s="28"/>
      <c r="P186" s="26" t="str">
        <f aca="false">IF(O186="","",IF($H$3="US",IF(LEFT(N186,1)="S",IF(O186&lt;=4000,1,IF(O186&gt;4000,0.79+(6*O186/100000))),IF(LEFT(N186,1)="L",IF(O186&lt;=200,1,IF(O186&gt;200,1.005+(4.5526*O186/100000))),IF(LEFT(N186,1)="H",1))),IF($H$3="SI",IF(LEFT(N186,1)="S",IF(O186&lt;=1219.51,1,IF(O186&gt;1219.51,0.79+(6*(O186*3.28)/100000))),IF(LEFT(N186,1)="L",IF(O186&lt;=60.98,1,IF(O186&gt;60.98,1.005+(4.5526*(O186*3.28)/100000))),IF(LEFT(N186,1)="H",1))))))</f>
        <v/>
      </c>
      <c r="Q186" s="32"/>
      <c r="R186" s="33" t="str">
        <f aca="false">IF(OR(A186="",N186=""),"",IF(AF186&lt;0,0,IF(AD186=0,"Review",IF($H$3="US",ROUND(((H186-I186-(AG186*G186))/(G186*M186)-(L186*Q186))*P186,1),ROUND(((H186-I186-(AG186*G186))/(G186*M186)-(L186/8.696*Q186))*P186*37,1)))))</f>
        <v/>
      </c>
      <c r="S186" s="34" t="str">
        <f aca="false">IF(OR(R186="Review",R186=""),"",IF(R186=0,"",(SQRT(SUMSQ((5),(100*1.4/(H186-I186)),(100*IF($H$3="US",0.1,0.1*37)/R186)))/100)*R186))</f>
        <v/>
      </c>
      <c r="T186" s="62" t="str">
        <f aca="false">IF(OR(R186="Review",R186=""),"",IF(R186=0,"",S186/R186))</f>
        <v/>
      </c>
      <c r="U186" s="63"/>
      <c r="V186" s="63"/>
      <c r="W186" s="63"/>
      <c r="X186" s="63"/>
      <c r="Y186" s="63"/>
      <c r="Z186" s="63"/>
      <c r="AA186" s="63"/>
      <c r="AB186" s="63"/>
      <c r="AC186" s="2"/>
      <c r="AD186" s="64" t="n">
        <f aca="false">AND(NOT(ISBLANK(C186)),NOT(ISBLANK(E186)),NOT(ISBLANK(H186)),NOT(ISBLANK(I186)),NOT(ISBLANK(O186)),NOT(ISBLANK(Q186)),Q186&gt;=0,O186&gt;=0,H186&gt;=0,I186&gt;=0,G186&gt;0)</f>
        <v>0</v>
      </c>
      <c r="AE186" s="63" t="s">
        <v>39</v>
      </c>
      <c r="AF186" s="65" t="str">
        <f aca="false">IF(AD186=0,"Review",IF($H$3="US",((H186-I186-(AG186*G186))/(G186*M186)-(L186*Q186))*P186,((H186-I186-(AG186*G186))/(G186*M186)-(L186/8.696*Q186))*P186*37))</f>
        <v>Review</v>
      </c>
      <c r="AG186" s="66" t="n">
        <f aca="false">IF(OR(N186="SLT",N186="LLT",N186="LLT-OO",N186="HLT"),0.022223,0.066667)</f>
        <v>0.066667</v>
      </c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</row>
    <row r="187" customFormat="false" ht="18.1" hidden="false" customHeight="true" outlineLevel="0" collapsed="false">
      <c r="A187" s="23"/>
      <c r="B187" s="23"/>
      <c r="C187" s="24"/>
      <c r="D187" s="25"/>
      <c r="E187" s="24"/>
      <c r="F187" s="25"/>
      <c r="G187" s="26" t="str">
        <f aca="false">IF(OR(C187="",D187="",E187="",F187=""),"",(E187+F187)-(C187+D187))</f>
        <v/>
      </c>
      <c r="H187" s="27"/>
      <c r="I187" s="28"/>
      <c r="J187" s="29" t="n">
        <f aca="false">IF(N187="SST",0.314473,IF(N187="SLT",0.031243,IF(N187="LST",0.124228,IF(N187="LLT",0.010189,IF(N187="LST-OO",0.074671,IF(N187="LLT-OO",0.011965,IF(N187="LMT-OO",0.013497,IF(N187="HST",7.2954,IF(N187="HLT",0.60795)))))))))</f>
        <v>0</v>
      </c>
      <c r="K187" s="29" t="n">
        <f aca="false">IF(N187="SST",0.260619,IF(N187="SLT",0.02188,IF(N187="LST",0.040676,IF(N187="LLT",0.003372,IF(N187="LST-OO",0.037557,IF(N187="LLT-OO",0.002079,IF(N187="LMT-OO",0.012499,IF(N187="HST",0.004293,IF(N187="HLT",0.0003578)))))))))</f>
        <v>0</v>
      </c>
      <c r="L187" s="30" t="n">
        <f aca="false">IF(N187="SST",0.087,IF(N187="SLT",0.087,IF(N187="LST",0.12,IF(N187="LLT",0.12,IF(N187="LST-OO",0.12,IF(N187="LLT-OO",0.12,IF(N187="LMT-OO",0.12,IF(N187="HST",0.07,IF(N187="HLT",0.07)))))))))</f>
        <v>0</v>
      </c>
      <c r="M187" s="31" t="str">
        <f aca="false">IF(OR(H187="",I187=""),"",IF(N187="HST",J187+K187*((I187+H187)/2),IF(N187="HLT",J187+K187*((I187+H187)/2),J187+K187*LN((I187+H187)/2))))</f>
        <v/>
      </c>
      <c r="N187" s="28"/>
      <c r="O187" s="28"/>
      <c r="P187" s="26" t="str">
        <f aca="false">IF(O187="","",IF($H$3="US",IF(LEFT(N187,1)="S",IF(O187&lt;=4000,1,IF(O187&gt;4000,0.79+(6*O187/100000))),IF(LEFT(N187,1)="L",IF(O187&lt;=200,1,IF(O187&gt;200,1.005+(4.5526*O187/100000))),IF(LEFT(N187,1)="H",1))),IF($H$3="SI",IF(LEFT(N187,1)="S",IF(O187&lt;=1219.51,1,IF(O187&gt;1219.51,0.79+(6*(O187*3.28)/100000))),IF(LEFT(N187,1)="L",IF(O187&lt;=60.98,1,IF(O187&gt;60.98,1.005+(4.5526*(O187*3.28)/100000))),IF(LEFT(N187,1)="H",1))))))</f>
        <v/>
      </c>
      <c r="Q187" s="32"/>
      <c r="R187" s="33" t="str">
        <f aca="false">IF(OR(A187="",N187=""),"",IF(AF187&lt;0,0,IF(AD187=0,"Review",IF($H$3="US",ROUND(((H187-I187-(AG187*G187))/(G187*M187)-(L187*Q187))*P187,1),ROUND(((H187-I187-(AG187*G187))/(G187*M187)-(L187/8.696*Q187))*P187*37,1)))))</f>
        <v/>
      </c>
      <c r="S187" s="34" t="str">
        <f aca="false">IF(OR(R187="Review",R187=""),"",IF(R187=0,"",(SQRT(SUMSQ((5),(100*1.4/(H187-I187)),(100*IF($H$3="US",0.1,0.1*37)/R187)))/100)*R187))</f>
        <v/>
      </c>
      <c r="T187" s="62" t="str">
        <f aca="false">IF(OR(R187="Review",R187=""),"",IF(R187=0,"",S187/R187))</f>
        <v/>
      </c>
      <c r="U187" s="63"/>
      <c r="V187" s="63"/>
      <c r="W187" s="63"/>
      <c r="X187" s="63"/>
      <c r="Y187" s="63"/>
      <c r="Z187" s="63"/>
      <c r="AA187" s="63"/>
      <c r="AB187" s="63"/>
      <c r="AC187" s="2"/>
      <c r="AD187" s="64" t="n">
        <f aca="false">AND(NOT(ISBLANK(C187)),NOT(ISBLANK(E187)),NOT(ISBLANK(H187)),NOT(ISBLANK(I187)),NOT(ISBLANK(O187)),NOT(ISBLANK(Q187)),Q187&gt;=0,O187&gt;=0,H187&gt;=0,I187&gt;=0,G187&gt;0)</f>
        <v>0</v>
      </c>
      <c r="AE187" s="63" t="s">
        <v>39</v>
      </c>
      <c r="AF187" s="65" t="str">
        <f aca="false">IF(AD187=0,"Review",IF($H$3="US",((H187-I187-(AG187*G187))/(G187*M187)-(L187*Q187))*P187,((H187-I187-(AG187*G187))/(G187*M187)-(L187/8.696*Q187))*P187*37))</f>
        <v>Review</v>
      </c>
      <c r="AG187" s="66" t="n">
        <f aca="false">IF(OR(N187="SLT",N187="LLT",N187="LLT-OO",N187="HLT"),0.022223,0.066667)</f>
        <v>0.066667</v>
      </c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</row>
    <row r="188" customFormat="false" ht="18.1" hidden="false" customHeight="true" outlineLevel="0" collapsed="false">
      <c r="A188" s="23"/>
      <c r="B188" s="23"/>
      <c r="C188" s="24"/>
      <c r="D188" s="25"/>
      <c r="E188" s="24"/>
      <c r="F188" s="25"/>
      <c r="G188" s="26" t="str">
        <f aca="false">IF(OR(C188="",D188="",E188="",F188=""),"",(E188+F188)-(C188+D188))</f>
        <v/>
      </c>
      <c r="H188" s="27"/>
      <c r="I188" s="28"/>
      <c r="J188" s="29" t="n">
        <f aca="false">IF(N188="SST",0.314473,IF(N188="SLT",0.031243,IF(N188="LST",0.124228,IF(N188="LLT",0.010189,IF(N188="LST-OO",0.074671,IF(N188="LLT-OO",0.011965,IF(N188="LMT-OO",0.013497,IF(N188="HST",7.2954,IF(N188="HLT",0.60795)))))))))</f>
        <v>0</v>
      </c>
      <c r="K188" s="29" t="n">
        <f aca="false">IF(N188="SST",0.260619,IF(N188="SLT",0.02188,IF(N188="LST",0.040676,IF(N188="LLT",0.003372,IF(N188="LST-OO",0.037557,IF(N188="LLT-OO",0.002079,IF(N188="LMT-OO",0.012499,IF(N188="HST",0.004293,IF(N188="HLT",0.0003578)))))))))</f>
        <v>0</v>
      </c>
      <c r="L188" s="30" t="n">
        <f aca="false">IF(N188="SST",0.087,IF(N188="SLT",0.087,IF(N188="LST",0.12,IF(N188="LLT",0.12,IF(N188="LST-OO",0.12,IF(N188="LLT-OO",0.12,IF(N188="LMT-OO",0.12,IF(N188="HST",0.07,IF(N188="HLT",0.07)))))))))</f>
        <v>0</v>
      </c>
      <c r="M188" s="31" t="str">
        <f aca="false">IF(OR(H188="",I188=""),"",IF(N188="HST",J188+K188*((I188+H188)/2),IF(N188="HLT",J188+K188*((I188+H188)/2),J188+K188*LN((I188+H188)/2))))</f>
        <v/>
      </c>
      <c r="N188" s="28"/>
      <c r="O188" s="28"/>
      <c r="P188" s="26" t="str">
        <f aca="false">IF(O188="","",IF($H$3="US",IF(LEFT(N188,1)="S",IF(O188&lt;=4000,1,IF(O188&gt;4000,0.79+(6*O188/100000))),IF(LEFT(N188,1)="L",IF(O188&lt;=200,1,IF(O188&gt;200,1.005+(4.5526*O188/100000))),IF(LEFT(N188,1)="H",1))),IF($H$3="SI",IF(LEFT(N188,1)="S",IF(O188&lt;=1219.51,1,IF(O188&gt;1219.51,0.79+(6*(O188*3.28)/100000))),IF(LEFT(N188,1)="L",IF(O188&lt;=60.98,1,IF(O188&gt;60.98,1.005+(4.5526*(O188*3.28)/100000))),IF(LEFT(N188,1)="H",1))))))</f>
        <v/>
      </c>
      <c r="Q188" s="32"/>
      <c r="R188" s="33" t="str">
        <f aca="false">IF(OR(A188="",N188=""),"",IF(AF188&lt;0,0,IF(AD188=0,"Review",IF($H$3="US",ROUND(((H188-I188-(AG188*G188))/(G188*M188)-(L188*Q188))*P188,1),ROUND(((H188-I188-(AG188*G188))/(G188*M188)-(L188/8.696*Q188))*P188*37,1)))))</f>
        <v/>
      </c>
      <c r="S188" s="34" t="str">
        <f aca="false">IF(OR(R188="Review",R188=""),"",IF(R188=0,"",(SQRT(SUMSQ((5),(100*1.4/(H188-I188)),(100*IF($H$3="US",0.1,0.1*37)/R188)))/100)*R188))</f>
        <v/>
      </c>
      <c r="T188" s="62" t="str">
        <f aca="false">IF(OR(R188="Review",R188=""),"",IF(R188=0,"",S188/R188))</f>
        <v/>
      </c>
      <c r="U188" s="63"/>
      <c r="V188" s="63"/>
      <c r="W188" s="63"/>
      <c r="X188" s="63"/>
      <c r="Y188" s="63"/>
      <c r="Z188" s="63"/>
      <c r="AA188" s="63"/>
      <c r="AB188" s="63"/>
      <c r="AC188" s="2"/>
      <c r="AD188" s="64" t="n">
        <f aca="false">AND(NOT(ISBLANK(C188)),NOT(ISBLANK(E188)),NOT(ISBLANK(H188)),NOT(ISBLANK(I188)),NOT(ISBLANK(O188)),NOT(ISBLANK(Q188)),Q188&gt;=0,O188&gt;=0,H188&gt;=0,I188&gt;=0,G188&gt;0)</f>
        <v>0</v>
      </c>
      <c r="AE188" s="63" t="s">
        <v>39</v>
      </c>
      <c r="AF188" s="65" t="str">
        <f aca="false">IF(AD188=0,"Review",IF($H$3="US",((H188-I188-(AG188*G188))/(G188*M188)-(L188*Q188))*P188,((H188-I188-(AG188*G188))/(G188*M188)-(L188/8.696*Q188))*P188*37))</f>
        <v>Review</v>
      </c>
      <c r="AG188" s="66" t="n">
        <f aca="false">IF(OR(N188="SLT",N188="LLT",N188="LLT-OO",N188="HLT"),0.022223,0.066667)</f>
        <v>0.066667</v>
      </c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</row>
    <row r="189" customFormat="false" ht="18.1" hidden="false" customHeight="true" outlineLevel="0" collapsed="false">
      <c r="A189" s="23"/>
      <c r="B189" s="23"/>
      <c r="C189" s="24"/>
      <c r="D189" s="25"/>
      <c r="E189" s="24"/>
      <c r="F189" s="25"/>
      <c r="G189" s="26" t="str">
        <f aca="false">IF(OR(C189="",D189="",E189="",F189=""),"",(E189+F189)-(C189+D189))</f>
        <v/>
      </c>
      <c r="H189" s="27"/>
      <c r="I189" s="28"/>
      <c r="J189" s="29" t="n">
        <f aca="false">IF(N189="SST",0.314473,IF(N189="SLT",0.031243,IF(N189="LST",0.124228,IF(N189="LLT",0.010189,IF(N189="LST-OO",0.074671,IF(N189="LLT-OO",0.011965,IF(N189="LMT-OO",0.013497,IF(N189="HST",7.2954,IF(N189="HLT",0.60795)))))))))</f>
        <v>0</v>
      </c>
      <c r="K189" s="29" t="n">
        <f aca="false">IF(N189="SST",0.260619,IF(N189="SLT",0.02188,IF(N189="LST",0.040676,IF(N189="LLT",0.003372,IF(N189="LST-OO",0.037557,IF(N189="LLT-OO",0.002079,IF(N189="LMT-OO",0.012499,IF(N189="HST",0.004293,IF(N189="HLT",0.0003578)))))))))</f>
        <v>0</v>
      </c>
      <c r="L189" s="30" t="n">
        <f aca="false">IF(N189="SST",0.087,IF(N189="SLT",0.087,IF(N189="LST",0.12,IF(N189="LLT",0.12,IF(N189="LST-OO",0.12,IF(N189="LLT-OO",0.12,IF(N189="LMT-OO",0.12,IF(N189="HST",0.07,IF(N189="HLT",0.07)))))))))</f>
        <v>0</v>
      </c>
      <c r="M189" s="31" t="str">
        <f aca="false">IF(OR(H189="",I189=""),"",IF(N189="HST",J189+K189*((I189+H189)/2),IF(N189="HLT",J189+K189*((I189+H189)/2),J189+K189*LN((I189+H189)/2))))</f>
        <v/>
      </c>
      <c r="N189" s="28"/>
      <c r="O189" s="28"/>
      <c r="P189" s="26" t="str">
        <f aca="false">IF(O189="","",IF($H$3="US",IF(LEFT(N189,1)="S",IF(O189&lt;=4000,1,IF(O189&gt;4000,0.79+(6*O189/100000))),IF(LEFT(N189,1)="L",IF(O189&lt;=200,1,IF(O189&gt;200,1.005+(4.5526*O189/100000))),IF(LEFT(N189,1)="H",1))),IF($H$3="SI",IF(LEFT(N189,1)="S",IF(O189&lt;=1219.51,1,IF(O189&gt;1219.51,0.79+(6*(O189*3.28)/100000))),IF(LEFT(N189,1)="L",IF(O189&lt;=60.98,1,IF(O189&gt;60.98,1.005+(4.5526*(O189*3.28)/100000))),IF(LEFT(N189,1)="H",1))))))</f>
        <v/>
      </c>
      <c r="Q189" s="32"/>
      <c r="R189" s="33" t="str">
        <f aca="false">IF(OR(A189="",N189=""),"",IF(AF189&lt;0,0,IF(AD189=0,"Review",IF($H$3="US",ROUND(((H189-I189-(AG189*G189))/(G189*M189)-(L189*Q189))*P189,1),ROUND(((H189-I189-(AG189*G189))/(G189*M189)-(L189/8.696*Q189))*P189*37,1)))))</f>
        <v/>
      </c>
      <c r="S189" s="34" t="str">
        <f aca="false">IF(OR(R189="Review",R189=""),"",IF(R189=0,"",(SQRT(SUMSQ((5),(100*1.4/(H189-I189)),(100*IF($H$3="US",0.1,0.1*37)/R189)))/100)*R189))</f>
        <v/>
      </c>
      <c r="T189" s="62" t="str">
        <f aca="false">IF(OR(R189="Review",R189=""),"",IF(R189=0,"",S189/R189))</f>
        <v/>
      </c>
      <c r="U189" s="63"/>
      <c r="V189" s="63"/>
      <c r="W189" s="63"/>
      <c r="X189" s="63"/>
      <c r="Y189" s="63"/>
      <c r="Z189" s="63"/>
      <c r="AA189" s="63"/>
      <c r="AB189" s="63"/>
      <c r="AC189" s="2"/>
      <c r="AD189" s="64" t="n">
        <f aca="false">AND(NOT(ISBLANK(C189)),NOT(ISBLANK(E189)),NOT(ISBLANK(H189)),NOT(ISBLANK(I189)),NOT(ISBLANK(O189)),NOT(ISBLANK(Q189)),Q189&gt;=0,O189&gt;=0,H189&gt;=0,I189&gt;=0,G189&gt;0)</f>
        <v>0</v>
      </c>
      <c r="AE189" s="63" t="s">
        <v>39</v>
      </c>
      <c r="AF189" s="65" t="str">
        <f aca="false">IF(AD189=0,"Review",IF($H$3="US",((H189-I189-(AG189*G189))/(G189*M189)-(L189*Q189))*P189,((H189-I189-(AG189*G189))/(G189*M189)-(L189/8.696*Q189))*P189*37))</f>
        <v>Review</v>
      </c>
      <c r="AG189" s="66" t="n">
        <f aca="false">IF(OR(N189="SLT",N189="LLT",N189="LLT-OO",N189="HLT"),0.022223,0.066667)</f>
        <v>0.066667</v>
      </c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</row>
    <row r="190" customFormat="false" ht="18.1" hidden="false" customHeight="true" outlineLevel="0" collapsed="false">
      <c r="A190" s="23"/>
      <c r="B190" s="23"/>
      <c r="C190" s="24"/>
      <c r="D190" s="25"/>
      <c r="E190" s="24"/>
      <c r="F190" s="25"/>
      <c r="G190" s="26" t="str">
        <f aca="false">IF(OR(C190="",D190="",E190="",F190=""),"",(E190+F190)-(C190+D190))</f>
        <v/>
      </c>
      <c r="H190" s="27"/>
      <c r="I190" s="28"/>
      <c r="J190" s="29" t="n">
        <f aca="false">IF(N190="SST",0.314473,IF(N190="SLT",0.031243,IF(N190="LST",0.124228,IF(N190="LLT",0.010189,IF(N190="LST-OO",0.074671,IF(N190="LLT-OO",0.011965,IF(N190="LMT-OO",0.013497,IF(N190="HST",7.2954,IF(N190="HLT",0.60795)))))))))</f>
        <v>0</v>
      </c>
      <c r="K190" s="29" t="n">
        <f aca="false">IF(N190="SST",0.260619,IF(N190="SLT",0.02188,IF(N190="LST",0.040676,IF(N190="LLT",0.003372,IF(N190="LST-OO",0.037557,IF(N190="LLT-OO",0.002079,IF(N190="LMT-OO",0.012499,IF(N190="HST",0.004293,IF(N190="HLT",0.0003578)))))))))</f>
        <v>0</v>
      </c>
      <c r="L190" s="30" t="n">
        <f aca="false">IF(N190="SST",0.087,IF(N190="SLT",0.087,IF(N190="LST",0.12,IF(N190="LLT",0.12,IF(N190="LST-OO",0.12,IF(N190="LLT-OO",0.12,IF(N190="LMT-OO",0.12,IF(N190="HST",0.07,IF(N190="HLT",0.07)))))))))</f>
        <v>0</v>
      </c>
      <c r="M190" s="31" t="str">
        <f aca="false">IF(OR(H190="",I190=""),"",IF(N190="HST",J190+K190*((I190+H190)/2),IF(N190="HLT",J190+K190*((I190+H190)/2),J190+K190*LN((I190+H190)/2))))</f>
        <v/>
      </c>
      <c r="N190" s="28"/>
      <c r="O190" s="28"/>
      <c r="P190" s="26" t="str">
        <f aca="false">IF(O190="","",IF($H$3="US",IF(LEFT(N190,1)="S",IF(O190&lt;=4000,1,IF(O190&gt;4000,0.79+(6*O190/100000))),IF(LEFT(N190,1)="L",IF(O190&lt;=200,1,IF(O190&gt;200,1.005+(4.5526*O190/100000))),IF(LEFT(N190,1)="H",1))),IF($H$3="SI",IF(LEFT(N190,1)="S",IF(O190&lt;=1219.51,1,IF(O190&gt;1219.51,0.79+(6*(O190*3.28)/100000))),IF(LEFT(N190,1)="L",IF(O190&lt;=60.98,1,IF(O190&gt;60.98,1.005+(4.5526*(O190*3.28)/100000))),IF(LEFT(N190,1)="H",1))))))</f>
        <v/>
      </c>
      <c r="Q190" s="32"/>
      <c r="R190" s="33" t="str">
        <f aca="false">IF(OR(A190="",N190=""),"",IF(AF190&lt;0,0,IF(AD190=0,"Review",IF($H$3="US",ROUND(((H190-I190-(AG190*G190))/(G190*M190)-(L190*Q190))*P190,1),ROUND(((H190-I190-(AG190*G190))/(G190*M190)-(L190/8.696*Q190))*P190*37,1)))))</f>
        <v/>
      </c>
      <c r="S190" s="34" t="str">
        <f aca="false">IF(OR(R190="Review",R190=""),"",IF(R190=0,"",(SQRT(SUMSQ((5),(100*1.4/(H190-I190)),(100*IF($H$3="US",0.1,0.1*37)/R190)))/100)*R190))</f>
        <v/>
      </c>
      <c r="T190" s="62" t="str">
        <f aca="false">IF(OR(R190="Review",R190=""),"",IF(R190=0,"",S190/R190))</f>
        <v/>
      </c>
      <c r="U190" s="63"/>
      <c r="V190" s="63"/>
      <c r="W190" s="63"/>
      <c r="X190" s="63"/>
      <c r="Y190" s="63"/>
      <c r="Z190" s="63"/>
      <c r="AA190" s="63"/>
      <c r="AB190" s="63"/>
      <c r="AC190" s="2"/>
      <c r="AD190" s="64" t="n">
        <f aca="false">AND(NOT(ISBLANK(C190)),NOT(ISBLANK(E190)),NOT(ISBLANK(H190)),NOT(ISBLANK(I190)),NOT(ISBLANK(O190)),NOT(ISBLANK(Q190)),Q190&gt;=0,O190&gt;=0,H190&gt;=0,I190&gt;=0,G190&gt;0)</f>
        <v>0</v>
      </c>
      <c r="AE190" s="63" t="s">
        <v>39</v>
      </c>
      <c r="AF190" s="65" t="str">
        <f aca="false">IF(AD190=0,"Review",IF($H$3="US",((H190-I190-(AG190*G190))/(G190*M190)-(L190*Q190))*P190,((H190-I190-(AG190*G190))/(G190*M190)-(L190/8.696*Q190))*P190*37))</f>
        <v>Review</v>
      </c>
      <c r="AG190" s="66" t="n">
        <f aca="false">IF(OR(N190="SLT",N190="LLT",N190="LLT-OO",N190="HLT"),0.022223,0.066667)</f>
        <v>0.066667</v>
      </c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</row>
    <row r="191" customFormat="false" ht="18.1" hidden="false" customHeight="true" outlineLevel="0" collapsed="false">
      <c r="A191" s="23"/>
      <c r="B191" s="23"/>
      <c r="C191" s="24"/>
      <c r="D191" s="25"/>
      <c r="E191" s="24"/>
      <c r="F191" s="25"/>
      <c r="G191" s="26" t="str">
        <f aca="false">IF(OR(C191="",D191="",E191="",F191=""),"",(E191+F191)-(C191+D191))</f>
        <v/>
      </c>
      <c r="H191" s="27"/>
      <c r="I191" s="28"/>
      <c r="J191" s="29" t="n">
        <f aca="false">IF(N191="SST",0.314473,IF(N191="SLT",0.031243,IF(N191="LST",0.124228,IF(N191="LLT",0.010189,IF(N191="LST-OO",0.074671,IF(N191="LLT-OO",0.011965,IF(N191="LMT-OO",0.013497,IF(N191="HST",7.2954,IF(N191="HLT",0.60795)))))))))</f>
        <v>0</v>
      </c>
      <c r="K191" s="29" t="n">
        <f aca="false">IF(N191="SST",0.260619,IF(N191="SLT",0.02188,IF(N191="LST",0.040676,IF(N191="LLT",0.003372,IF(N191="LST-OO",0.037557,IF(N191="LLT-OO",0.002079,IF(N191="LMT-OO",0.012499,IF(N191="HST",0.004293,IF(N191="HLT",0.0003578)))))))))</f>
        <v>0</v>
      </c>
      <c r="L191" s="30" t="n">
        <f aca="false">IF(N191="SST",0.087,IF(N191="SLT",0.087,IF(N191="LST",0.12,IF(N191="LLT",0.12,IF(N191="LST-OO",0.12,IF(N191="LLT-OO",0.12,IF(N191="LMT-OO",0.12,IF(N191="HST",0.07,IF(N191="HLT",0.07)))))))))</f>
        <v>0</v>
      </c>
      <c r="M191" s="31" t="str">
        <f aca="false">IF(OR(H191="",I191=""),"",IF(N191="HST",J191+K191*((I191+H191)/2),IF(N191="HLT",J191+K191*((I191+H191)/2),J191+K191*LN((I191+H191)/2))))</f>
        <v/>
      </c>
      <c r="N191" s="28"/>
      <c r="O191" s="28"/>
      <c r="P191" s="26" t="str">
        <f aca="false">IF(O191="","",IF($H$3="US",IF(LEFT(N191,1)="S",IF(O191&lt;=4000,1,IF(O191&gt;4000,0.79+(6*O191/100000))),IF(LEFT(N191,1)="L",IF(O191&lt;=200,1,IF(O191&gt;200,1.005+(4.5526*O191/100000))),IF(LEFT(N191,1)="H",1))),IF($H$3="SI",IF(LEFT(N191,1)="S",IF(O191&lt;=1219.51,1,IF(O191&gt;1219.51,0.79+(6*(O191*3.28)/100000))),IF(LEFT(N191,1)="L",IF(O191&lt;=60.98,1,IF(O191&gt;60.98,1.005+(4.5526*(O191*3.28)/100000))),IF(LEFT(N191,1)="H",1))))))</f>
        <v/>
      </c>
      <c r="Q191" s="32"/>
      <c r="R191" s="33" t="str">
        <f aca="false">IF(OR(A191="",N191=""),"",IF(AF191&lt;0,0,IF(AD191=0,"Review",IF($H$3="US",ROUND(((H191-I191-(AG191*G191))/(G191*M191)-(L191*Q191))*P191,1),ROUND(((H191-I191-(AG191*G191))/(G191*M191)-(L191/8.696*Q191))*P191*37,1)))))</f>
        <v/>
      </c>
      <c r="S191" s="34" t="str">
        <f aca="false">IF(OR(R191="Review",R191=""),"",IF(R191=0,"",(SQRT(SUMSQ((5),(100*1.4/(H191-I191)),(100*IF($H$3="US",0.1,0.1*37)/R191)))/100)*R191))</f>
        <v/>
      </c>
      <c r="T191" s="62" t="str">
        <f aca="false">IF(OR(R191="Review",R191=""),"",IF(R191=0,"",S191/R191))</f>
        <v/>
      </c>
      <c r="U191" s="63"/>
      <c r="V191" s="63"/>
      <c r="W191" s="63"/>
      <c r="X191" s="63"/>
      <c r="Y191" s="63"/>
      <c r="Z191" s="63"/>
      <c r="AA191" s="63"/>
      <c r="AB191" s="63"/>
      <c r="AC191" s="2"/>
      <c r="AD191" s="64" t="n">
        <f aca="false">AND(NOT(ISBLANK(C191)),NOT(ISBLANK(E191)),NOT(ISBLANK(H191)),NOT(ISBLANK(I191)),NOT(ISBLANK(O191)),NOT(ISBLANK(Q191)),Q191&gt;=0,O191&gt;=0,H191&gt;=0,I191&gt;=0,G191&gt;0)</f>
        <v>0</v>
      </c>
      <c r="AE191" s="63" t="s">
        <v>39</v>
      </c>
      <c r="AF191" s="65" t="str">
        <f aca="false">IF(AD191=0,"Review",IF($H$3="US",((H191-I191-(AG191*G191))/(G191*M191)-(L191*Q191))*P191,((H191-I191-(AG191*G191))/(G191*M191)-(L191/8.696*Q191))*P191*37))</f>
        <v>Review</v>
      </c>
      <c r="AG191" s="66" t="n">
        <f aca="false">IF(OR(N191="SLT",N191="LLT",N191="LLT-OO",N191="HLT"),0.022223,0.066667)</f>
        <v>0.066667</v>
      </c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</row>
    <row r="192" customFormat="false" ht="18.1" hidden="false" customHeight="true" outlineLevel="0" collapsed="false">
      <c r="A192" s="23"/>
      <c r="B192" s="23"/>
      <c r="C192" s="24"/>
      <c r="D192" s="25"/>
      <c r="E192" s="24"/>
      <c r="F192" s="25"/>
      <c r="G192" s="26" t="str">
        <f aca="false">IF(OR(C192="",D192="",E192="",F192=""),"",(E192+F192)-(C192+D192))</f>
        <v/>
      </c>
      <c r="H192" s="27"/>
      <c r="I192" s="28"/>
      <c r="J192" s="29" t="n">
        <f aca="false">IF(N192="SST",0.314473,IF(N192="SLT",0.031243,IF(N192="LST",0.124228,IF(N192="LLT",0.010189,IF(N192="LST-OO",0.074671,IF(N192="LLT-OO",0.011965,IF(N192="LMT-OO",0.013497,IF(N192="HST",7.2954,IF(N192="HLT",0.60795)))))))))</f>
        <v>0</v>
      </c>
      <c r="K192" s="29" t="n">
        <f aca="false">IF(N192="SST",0.260619,IF(N192="SLT",0.02188,IF(N192="LST",0.040676,IF(N192="LLT",0.003372,IF(N192="LST-OO",0.037557,IF(N192="LLT-OO",0.002079,IF(N192="LMT-OO",0.012499,IF(N192="HST",0.004293,IF(N192="HLT",0.0003578)))))))))</f>
        <v>0</v>
      </c>
      <c r="L192" s="30" t="n">
        <f aca="false">IF(N192="SST",0.087,IF(N192="SLT",0.087,IF(N192="LST",0.12,IF(N192="LLT",0.12,IF(N192="LST-OO",0.12,IF(N192="LLT-OO",0.12,IF(N192="LMT-OO",0.12,IF(N192="HST",0.07,IF(N192="HLT",0.07)))))))))</f>
        <v>0</v>
      </c>
      <c r="M192" s="31" t="str">
        <f aca="false">IF(OR(H192="",I192=""),"",IF(N192="HST",J192+K192*((I192+H192)/2),IF(N192="HLT",J192+K192*((I192+H192)/2),J192+K192*LN((I192+H192)/2))))</f>
        <v/>
      </c>
      <c r="N192" s="28"/>
      <c r="O192" s="28"/>
      <c r="P192" s="26" t="str">
        <f aca="false">IF(O192="","",IF($H$3="US",IF(LEFT(N192,1)="S",IF(O192&lt;=4000,1,IF(O192&gt;4000,0.79+(6*O192/100000))),IF(LEFT(N192,1)="L",IF(O192&lt;=200,1,IF(O192&gt;200,1.005+(4.5526*O192/100000))),IF(LEFT(N192,1)="H",1))),IF($H$3="SI",IF(LEFT(N192,1)="S",IF(O192&lt;=1219.51,1,IF(O192&gt;1219.51,0.79+(6*(O192*3.28)/100000))),IF(LEFT(N192,1)="L",IF(O192&lt;=60.98,1,IF(O192&gt;60.98,1.005+(4.5526*(O192*3.28)/100000))),IF(LEFT(N192,1)="H",1))))))</f>
        <v/>
      </c>
      <c r="Q192" s="32"/>
      <c r="R192" s="33" t="str">
        <f aca="false">IF(OR(A192="",N192=""),"",IF(AF192&lt;0,0,IF(AD192=0,"Review",IF($H$3="US",ROUND(((H192-I192-(AG192*G192))/(G192*M192)-(L192*Q192))*P192,1),ROUND(((H192-I192-(AG192*G192))/(G192*M192)-(L192/8.696*Q192))*P192*37,1)))))</f>
        <v/>
      </c>
      <c r="S192" s="34" t="str">
        <f aca="false">IF(OR(R192="Review",R192=""),"",IF(R192=0,"",(SQRT(SUMSQ((5),(100*1.4/(H192-I192)),(100*IF($H$3="US",0.1,0.1*37)/R192)))/100)*R192))</f>
        <v/>
      </c>
      <c r="T192" s="62" t="str">
        <f aca="false">IF(OR(R192="Review",R192=""),"",IF(R192=0,"",S192/R192))</f>
        <v/>
      </c>
      <c r="U192" s="63"/>
      <c r="V192" s="63"/>
      <c r="W192" s="63"/>
      <c r="X192" s="63"/>
      <c r="Y192" s="63"/>
      <c r="Z192" s="63"/>
      <c r="AA192" s="63"/>
      <c r="AB192" s="63"/>
      <c r="AC192" s="2"/>
      <c r="AD192" s="64" t="n">
        <f aca="false">AND(NOT(ISBLANK(C192)),NOT(ISBLANK(E192)),NOT(ISBLANK(H192)),NOT(ISBLANK(I192)),NOT(ISBLANK(O192)),NOT(ISBLANK(Q192)),Q192&gt;=0,O192&gt;=0,H192&gt;=0,I192&gt;=0,G192&gt;0)</f>
        <v>0</v>
      </c>
      <c r="AE192" s="63" t="s">
        <v>39</v>
      </c>
      <c r="AF192" s="65" t="str">
        <f aca="false">IF(AD192=0,"Review",IF($H$3="US",((H192-I192-(AG192*G192))/(G192*M192)-(L192*Q192))*P192,((H192-I192-(AG192*G192))/(G192*M192)-(L192/8.696*Q192))*P192*37))</f>
        <v>Review</v>
      </c>
      <c r="AG192" s="66" t="n">
        <f aca="false">IF(OR(N192="SLT",N192="LLT",N192="LLT-OO",N192="HLT"),0.022223,0.066667)</f>
        <v>0.066667</v>
      </c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</row>
    <row r="193" customFormat="false" ht="18.1" hidden="false" customHeight="true" outlineLevel="0" collapsed="false">
      <c r="A193" s="23"/>
      <c r="B193" s="23"/>
      <c r="C193" s="24"/>
      <c r="D193" s="25"/>
      <c r="E193" s="24"/>
      <c r="F193" s="25"/>
      <c r="G193" s="26" t="str">
        <f aca="false">IF(OR(C193="",D193="",E193="",F193=""),"",(E193+F193)-(C193+D193))</f>
        <v/>
      </c>
      <c r="H193" s="27"/>
      <c r="I193" s="28"/>
      <c r="J193" s="29" t="n">
        <f aca="false">IF(N193="SST",0.314473,IF(N193="SLT",0.031243,IF(N193="LST",0.124228,IF(N193="LLT",0.010189,IF(N193="LST-OO",0.074671,IF(N193="LLT-OO",0.011965,IF(N193="LMT-OO",0.013497,IF(N193="HST",7.2954,IF(N193="HLT",0.60795)))))))))</f>
        <v>0</v>
      </c>
      <c r="K193" s="29" t="n">
        <f aca="false">IF(N193="SST",0.260619,IF(N193="SLT",0.02188,IF(N193="LST",0.040676,IF(N193="LLT",0.003372,IF(N193="LST-OO",0.037557,IF(N193="LLT-OO",0.002079,IF(N193="LMT-OO",0.012499,IF(N193="HST",0.004293,IF(N193="HLT",0.0003578)))))))))</f>
        <v>0</v>
      </c>
      <c r="L193" s="30" t="n">
        <f aca="false">IF(N193="SST",0.087,IF(N193="SLT",0.087,IF(N193="LST",0.12,IF(N193="LLT",0.12,IF(N193="LST-OO",0.12,IF(N193="LLT-OO",0.12,IF(N193="LMT-OO",0.12,IF(N193="HST",0.07,IF(N193="HLT",0.07)))))))))</f>
        <v>0</v>
      </c>
      <c r="M193" s="31" t="str">
        <f aca="false">IF(OR(H193="",I193=""),"",IF(N193="HST",J193+K193*((I193+H193)/2),IF(N193="HLT",J193+K193*((I193+H193)/2),J193+K193*LN((I193+H193)/2))))</f>
        <v/>
      </c>
      <c r="N193" s="28"/>
      <c r="O193" s="28"/>
      <c r="P193" s="26" t="str">
        <f aca="false">IF(O193="","",IF($H$3="US",IF(LEFT(N193,1)="S",IF(O193&lt;=4000,1,IF(O193&gt;4000,0.79+(6*O193/100000))),IF(LEFT(N193,1)="L",IF(O193&lt;=200,1,IF(O193&gt;200,1.005+(4.5526*O193/100000))),IF(LEFT(N193,1)="H",1))),IF($H$3="SI",IF(LEFT(N193,1)="S",IF(O193&lt;=1219.51,1,IF(O193&gt;1219.51,0.79+(6*(O193*3.28)/100000))),IF(LEFT(N193,1)="L",IF(O193&lt;=60.98,1,IF(O193&gt;60.98,1.005+(4.5526*(O193*3.28)/100000))),IF(LEFT(N193,1)="H",1))))))</f>
        <v/>
      </c>
      <c r="Q193" s="32"/>
      <c r="R193" s="33" t="str">
        <f aca="false">IF(OR(A193="",N193=""),"",IF(AF193&lt;0,0,IF(AD193=0,"Review",IF($H$3="US",ROUND(((H193-I193-(AG193*G193))/(G193*M193)-(L193*Q193))*P193,1),ROUND(((H193-I193-(AG193*G193))/(G193*M193)-(L193/8.696*Q193))*P193*37,1)))))</f>
        <v/>
      </c>
      <c r="S193" s="34" t="str">
        <f aca="false">IF(OR(R193="Review",R193=""),"",IF(R193=0,"",(SQRT(SUMSQ((5),(100*1.4/(H193-I193)),(100*IF($H$3="US",0.1,0.1*37)/R193)))/100)*R193))</f>
        <v/>
      </c>
      <c r="T193" s="62" t="str">
        <f aca="false">IF(OR(R193="Review",R193=""),"",IF(R193=0,"",S193/R193))</f>
        <v/>
      </c>
      <c r="U193" s="63"/>
      <c r="V193" s="63"/>
      <c r="W193" s="63"/>
      <c r="X193" s="63"/>
      <c r="Y193" s="63"/>
      <c r="Z193" s="63"/>
      <c r="AA193" s="63"/>
      <c r="AB193" s="63"/>
      <c r="AC193" s="2"/>
      <c r="AD193" s="64" t="n">
        <f aca="false">AND(NOT(ISBLANK(C193)),NOT(ISBLANK(E193)),NOT(ISBLANK(H193)),NOT(ISBLANK(I193)),NOT(ISBLANK(O193)),NOT(ISBLANK(Q193)),Q193&gt;=0,O193&gt;=0,H193&gt;=0,I193&gt;=0,G193&gt;0)</f>
        <v>0</v>
      </c>
      <c r="AE193" s="63" t="s">
        <v>39</v>
      </c>
      <c r="AF193" s="65" t="str">
        <f aca="false">IF(AD193=0,"Review",IF($H$3="US",((H193-I193-(AG193*G193))/(G193*M193)-(L193*Q193))*P193,((H193-I193-(AG193*G193))/(G193*M193)-(L193/8.696*Q193))*P193*37))</f>
        <v>Review</v>
      </c>
      <c r="AG193" s="66" t="n">
        <f aca="false">IF(OR(N193="SLT",N193="LLT",N193="LLT-OO",N193="HLT"),0.022223,0.066667)</f>
        <v>0.066667</v>
      </c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</row>
    <row r="194" customFormat="false" ht="18.1" hidden="false" customHeight="true" outlineLevel="0" collapsed="false">
      <c r="A194" s="23"/>
      <c r="B194" s="23"/>
      <c r="C194" s="24"/>
      <c r="D194" s="25"/>
      <c r="E194" s="24"/>
      <c r="F194" s="25"/>
      <c r="G194" s="26" t="str">
        <f aca="false">IF(OR(C194="",D194="",E194="",F194=""),"",(E194+F194)-(C194+D194))</f>
        <v/>
      </c>
      <c r="H194" s="27"/>
      <c r="I194" s="28"/>
      <c r="J194" s="29" t="n">
        <f aca="false">IF(N194="SST",0.314473,IF(N194="SLT",0.031243,IF(N194="LST",0.124228,IF(N194="LLT",0.010189,IF(N194="LST-OO",0.074671,IF(N194="LLT-OO",0.011965,IF(N194="LMT-OO",0.013497,IF(N194="HST",7.2954,IF(N194="HLT",0.60795)))))))))</f>
        <v>0</v>
      </c>
      <c r="K194" s="29" t="n">
        <f aca="false">IF(N194="SST",0.260619,IF(N194="SLT",0.02188,IF(N194="LST",0.040676,IF(N194="LLT",0.003372,IF(N194="LST-OO",0.037557,IF(N194="LLT-OO",0.002079,IF(N194="LMT-OO",0.012499,IF(N194="HST",0.004293,IF(N194="HLT",0.0003578)))))))))</f>
        <v>0</v>
      </c>
      <c r="L194" s="30" t="n">
        <f aca="false">IF(N194="SST",0.087,IF(N194="SLT",0.087,IF(N194="LST",0.12,IF(N194="LLT",0.12,IF(N194="LST-OO",0.12,IF(N194="LLT-OO",0.12,IF(N194="LMT-OO",0.12,IF(N194="HST",0.07,IF(N194="HLT",0.07)))))))))</f>
        <v>0</v>
      </c>
      <c r="M194" s="31" t="str">
        <f aca="false">IF(OR(H194="",I194=""),"",IF(N194="HST",J194+K194*((I194+H194)/2),IF(N194="HLT",J194+K194*((I194+H194)/2),J194+K194*LN((I194+H194)/2))))</f>
        <v/>
      </c>
      <c r="N194" s="28"/>
      <c r="O194" s="28"/>
      <c r="P194" s="26" t="str">
        <f aca="false">IF(O194="","",IF($H$3="US",IF(LEFT(N194,1)="S",IF(O194&lt;=4000,1,IF(O194&gt;4000,0.79+(6*O194/100000))),IF(LEFT(N194,1)="L",IF(O194&lt;=200,1,IF(O194&gt;200,1.005+(4.5526*O194/100000))),IF(LEFT(N194,1)="H",1))),IF($H$3="SI",IF(LEFT(N194,1)="S",IF(O194&lt;=1219.51,1,IF(O194&gt;1219.51,0.79+(6*(O194*3.28)/100000))),IF(LEFT(N194,1)="L",IF(O194&lt;=60.98,1,IF(O194&gt;60.98,1.005+(4.5526*(O194*3.28)/100000))),IF(LEFT(N194,1)="H",1))))))</f>
        <v/>
      </c>
      <c r="Q194" s="32"/>
      <c r="R194" s="33" t="str">
        <f aca="false">IF(OR(A194="",N194=""),"",IF(AF194&lt;0,0,IF(AD194=0,"Review",IF($H$3="US",ROUND(((H194-I194-(AG194*G194))/(G194*M194)-(L194*Q194))*P194,1),ROUND(((H194-I194-(AG194*G194))/(G194*M194)-(L194/8.696*Q194))*P194*37,1)))))</f>
        <v/>
      </c>
      <c r="S194" s="34" t="str">
        <f aca="false">IF(OR(R194="Review",R194=""),"",IF(R194=0,"",(SQRT(SUMSQ((5),(100*1.4/(H194-I194)),(100*IF($H$3="US",0.1,0.1*37)/R194)))/100)*R194))</f>
        <v/>
      </c>
      <c r="T194" s="62" t="str">
        <f aca="false">IF(OR(R194="Review",R194=""),"",IF(R194=0,"",S194/R194))</f>
        <v/>
      </c>
      <c r="U194" s="63"/>
      <c r="V194" s="63"/>
      <c r="W194" s="63"/>
      <c r="X194" s="63"/>
      <c r="Y194" s="63"/>
      <c r="Z194" s="63"/>
      <c r="AA194" s="63"/>
      <c r="AB194" s="63"/>
      <c r="AC194" s="2"/>
      <c r="AD194" s="64" t="n">
        <f aca="false">AND(NOT(ISBLANK(C194)),NOT(ISBLANK(E194)),NOT(ISBLANK(H194)),NOT(ISBLANK(I194)),NOT(ISBLANK(O194)),NOT(ISBLANK(Q194)),Q194&gt;=0,O194&gt;=0,H194&gt;=0,I194&gt;=0,G194&gt;0)</f>
        <v>0</v>
      </c>
      <c r="AE194" s="63" t="s">
        <v>39</v>
      </c>
      <c r="AF194" s="65" t="str">
        <f aca="false">IF(AD194=0,"Review",IF($H$3="US",((H194-I194-(AG194*G194))/(G194*M194)-(L194*Q194))*P194,((H194-I194-(AG194*G194))/(G194*M194)-(L194/8.696*Q194))*P194*37))</f>
        <v>Review</v>
      </c>
      <c r="AG194" s="66" t="n">
        <f aca="false">IF(OR(N194="SLT",N194="LLT",N194="LLT-OO",N194="HLT"),0.022223,0.066667)</f>
        <v>0.066667</v>
      </c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</row>
    <row r="195" customFormat="false" ht="18.1" hidden="false" customHeight="true" outlineLevel="0" collapsed="false">
      <c r="A195" s="23"/>
      <c r="B195" s="23"/>
      <c r="C195" s="24"/>
      <c r="D195" s="25"/>
      <c r="E195" s="24"/>
      <c r="F195" s="25"/>
      <c r="G195" s="26" t="str">
        <f aca="false">IF(OR(C195="",D195="",E195="",F195=""),"",(E195+F195)-(C195+D195))</f>
        <v/>
      </c>
      <c r="H195" s="27"/>
      <c r="I195" s="28"/>
      <c r="J195" s="29" t="n">
        <f aca="false">IF(N195="SST",0.314473,IF(N195="SLT",0.031243,IF(N195="LST",0.124228,IF(N195="LLT",0.010189,IF(N195="LST-OO",0.074671,IF(N195="LLT-OO",0.011965,IF(N195="LMT-OO",0.013497,IF(N195="HST",7.2954,IF(N195="HLT",0.60795)))))))))</f>
        <v>0</v>
      </c>
      <c r="K195" s="29" t="n">
        <f aca="false">IF(N195="SST",0.260619,IF(N195="SLT",0.02188,IF(N195="LST",0.040676,IF(N195="LLT",0.003372,IF(N195="LST-OO",0.037557,IF(N195="LLT-OO",0.002079,IF(N195="LMT-OO",0.012499,IF(N195="HST",0.004293,IF(N195="HLT",0.0003578)))))))))</f>
        <v>0</v>
      </c>
      <c r="L195" s="30" t="n">
        <f aca="false">IF(N195="SST",0.087,IF(N195="SLT",0.087,IF(N195="LST",0.12,IF(N195="LLT",0.12,IF(N195="LST-OO",0.12,IF(N195="LLT-OO",0.12,IF(N195="LMT-OO",0.12,IF(N195="HST",0.07,IF(N195="HLT",0.07)))))))))</f>
        <v>0</v>
      </c>
      <c r="M195" s="31" t="str">
        <f aca="false">IF(OR(H195="",I195=""),"",IF(N195="HST",J195+K195*((I195+H195)/2),IF(N195="HLT",J195+K195*((I195+H195)/2),J195+K195*LN((I195+H195)/2))))</f>
        <v/>
      </c>
      <c r="N195" s="28"/>
      <c r="O195" s="28"/>
      <c r="P195" s="26" t="str">
        <f aca="false">IF(O195="","",IF($H$3="US",IF(LEFT(N195,1)="S",IF(O195&lt;=4000,1,IF(O195&gt;4000,0.79+(6*O195/100000))),IF(LEFT(N195,1)="L",IF(O195&lt;=200,1,IF(O195&gt;200,1.005+(4.5526*O195/100000))),IF(LEFT(N195,1)="H",1))),IF($H$3="SI",IF(LEFT(N195,1)="S",IF(O195&lt;=1219.51,1,IF(O195&gt;1219.51,0.79+(6*(O195*3.28)/100000))),IF(LEFT(N195,1)="L",IF(O195&lt;=60.98,1,IF(O195&gt;60.98,1.005+(4.5526*(O195*3.28)/100000))),IF(LEFT(N195,1)="H",1))))))</f>
        <v/>
      </c>
      <c r="Q195" s="32"/>
      <c r="R195" s="33" t="str">
        <f aca="false">IF(OR(A195="",N195=""),"",IF(AF195&lt;0,0,IF(AD195=0,"Review",IF($H$3="US",ROUND(((H195-I195-(AG195*G195))/(G195*M195)-(L195*Q195))*P195,1),ROUND(((H195-I195-(AG195*G195))/(G195*M195)-(L195/8.696*Q195))*P195*37,1)))))</f>
        <v/>
      </c>
      <c r="S195" s="34" t="str">
        <f aca="false">IF(OR(R195="Review",R195=""),"",IF(R195=0,"",(SQRT(SUMSQ((5),(100*1.4/(H195-I195)),(100*IF($H$3="US",0.1,0.1*37)/R195)))/100)*R195))</f>
        <v/>
      </c>
      <c r="T195" s="62" t="str">
        <f aca="false">IF(OR(R195="Review",R195=""),"",IF(R195=0,"",S195/R195))</f>
        <v/>
      </c>
      <c r="U195" s="63"/>
      <c r="V195" s="63"/>
      <c r="W195" s="63"/>
      <c r="X195" s="63"/>
      <c r="Y195" s="63"/>
      <c r="Z195" s="63"/>
      <c r="AA195" s="63"/>
      <c r="AB195" s="63"/>
      <c r="AC195" s="2"/>
      <c r="AD195" s="64" t="n">
        <f aca="false">AND(NOT(ISBLANK(C195)),NOT(ISBLANK(E195)),NOT(ISBLANK(H195)),NOT(ISBLANK(I195)),NOT(ISBLANK(O195)),NOT(ISBLANK(Q195)),Q195&gt;=0,O195&gt;=0,H195&gt;=0,I195&gt;=0,G195&gt;0)</f>
        <v>0</v>
      </c>
      <c r="AE195" s="63" t="s">
        <v>39</v>
      </c>
      <c r="AF195" s="65" t="str">
        <f aca="false">IF(AD195=0,"Review",IF($H$3="US",((H195-I195-(AG195*G195))/(G195*M195)-(L195*Q195))*P195,((H195-I195-(AG195*G195))/(G195*M195)-(L195/8.696*Q195))*P195*37))</f>
        <v>Review</v>
      </c>
      <c r="AG195" s="66" t="n">
        <f aca="false">IF(OR(N195="SLT",N195="LLT",N195="LLT-OO",N195="HLT"),0.022223,0.066667)</f>
        <v>0.066667</v>
      </c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</row>
    <row r="196" customFormat="false" ht="18.1" hidden="false" customHeight="true" outlineLevel="0" collapsed="false">
      <c r="A196" s="23"/>
      <c r="B196" s="23"/>
      <c r="C196" s="24"/>
      <c r="D196" s="25"/>
      <c r="E196" s="24"/>
      <c r="F196" s="25"/>
      <c r="G196" s="26" t="str">
        <f aca="false">IF(OR(C196="",D196="",E196="",F196=""),"",(E196+F196)-(C196+D196))</f>
        <v/>
      </c>
      <c r="H196" s="27"/>
      <c r="I196" s="28"/>
      <c r="J196" s="29" t="n">
        <f aca="false">IF(N196="SST",0.314473,IF(N196="SLT",0.031243,IF(N196="LST",0.124228,IF(N196="LLT",0.010189,IF(N196="LST-OO",0.074671,IF(N196="LLT-OO",0.011965,IF(N196="LMT-OO",0.013497,IF(N196="HST",7.2954,IF(N196="HLT",0.60795)))))))))</f>
        <v>0</v>
      </c>
      <c r="K196" s="29" t="n">
        <f aca="false">IF(N196="SST",0.260619,IF(N196="SLT",0.02188,IF(N196="LST",0.040676,IF(N196="LLT",0.003372,IF(N196="LST-OO",0.037557,IF(N196="LLT-OO",0.002079,IF(N196="LMT-OO",0.012499,IF(N196="HST",0.004293,IF(N196="HLT",0.0003578)))))))))</f>
        <v>0</v>
      </c>
      <c r="L196" s="30" t="n">
        <f aca="false">IF(N196="SST",0.087,IF(N196="SLT",0.087,IF(N196="LST",0.12,IF(N196="LLT",0.12,IF(N196="LST-OO",0.12,IF(N196="LLT-OO",0.12,IF(N196="LMT-OO",0.12,IF(N196="HST",0.07,IF(N196="HLT",0.07)))))))))</f>
        <v>0</v>
      </c>
      <c r="M196" s="31" t="str">
        <f aca="false">IF(OR(H196="",I196=""),"",IF(N196="HST",J196+K196*((I196+H196)/2),IF(N196="HLT",J196+K196*((I196+H196)/2),J196+K196*LN((I196+H196)/2))))</f>
        <v/>
      </c>
      <c r="N196" s="28"/>
      <c r="O196" s="28"/>
      <c r="P196" s="26" t="str">
        <f aca="false">IF(O196="","",IF($H$3="US",IF(LEFT(N196,1)="S",IF(O196&lt;=4000,1,IF(O196&gt;4000,0.79+(6*O196/100000))),IF(LEFT(N196,1)="L",IF(O196&lt;=200,1,IF(O196&gt;200,1.005+(4.5526*O196/100000))),IF(LEFT(N196,1)="H",1))),IF($H$3="SI",IF(LEFT(N196,1)="S",IF(O196&lt;=1219.51,1,IF(O196&gt;1219.51,0.79+(6*(O196*3.28)/100000))),IF(LEFT(N196,1)="L",IF(O196&lt;=60.98,1,IF(O196&gt;60.98,1.005+(4.5526*(O196*3.28)/100000))),IF(LEFT(N196,1)="H",1))))))</f>
        <v/>
      </c>
      <c r="Q196" s="32"/>
      <c r="R196" s="33" t="str">
        <f aca="false">IF(OR(A196="",N196=""),"",IF(AF196&lt;0,0,IF(AD196=0,"Review",IF($H$3="US",ROUND(((H196-I196-(AG196*G196))/(G196*M196)-(L196*Q196))*P196,1),ROUND(((H196-I196-(AG196*G196))/(G196*M196)-(L196/8.696*Q196))*P196*37,1)))))</f>
        <v/>
      </c>
      <c r="S196" s="34" t="str">
        <f aca="false">IF(OR(R196="Review",R196=""),"",IF(R196=0,"",(SQRT(SUMSQ((5),(100*1.4/(H196-I196)),(100*IF($H$3="US",0.1,0.1*37)/R196)))/100)*R196))</f>
        <v/>
      </c>
      <c r="T196" s="62" t="str">
        <f aca="false">IF(OR(R196="Review",R196=""),"",IF(R196=0,"",S196/R196))</f>
        <v/>
      </c>
      <c r="U196" s="63"/>
      <c r="V196" s="63"/>
      <c r="W196" s="63"/>
      <c r="X196" s="63"/>
      <c r="Y196" s="63"/>
      <c r="Z196" s="63"/>
      <c r="AA196" s="63"/>
      <c r="AB196" s="63"/>
      <c r="AC196" s="2"/>
      <c r="AD196" s="64" t="n">
        <f aca="false">AND(NOT(ISBLANK(C196)),NOT(ISBLANK(E196)),NOT(ISBLANK(H196)),NOT(ISBLANK(I196)),NOT(ISBLANK(O196)),NOT(ISBLANK(Q196)),Q196&gt;=0,O196&gt;=0,H196&gt;=0,I196&gt;=0,G196&gt;0)</f>
        <v>0</v>
      </c>
      <c r="AE196" s="63" t="s">
        <v>39</v>
      </c>
      <c r="AF196" s="65" t="str">
        <f aca="false">IF(AD196=0,"Review",IF($H$3="US",((H196-I196-(AG196*G196))/(G196*M196)-(L196*Q196))*P196,((H196-I196-(AG196*G196))/(G196*M196)-(L196/8.696*Q196))*P196*37))</f>
        <v>Review</v>
      </c>
      <c r="AG196" s="66" t="n">
        <f aca="false">IF(OR(N196="SLT",N196="LLT",N196="LLT-OO",N196="HLT"),0.022223,0.066667)</f>
        <v>0.066667</v>
      </c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</row>
    <row r="197" customFormat="false" ht="18.1" hidden="false" customHeight="true" outlineLevel="0" collapsed="false">
      <c r="A197" s="23"/>
      <c r="B197" s="23"/>
      <c r="C197" s="24"/>
      <c r="D197" s="25"/>
      <c r="E197" s="24"/>
      <c r="F197" s="25"/>
      <c r="G197" s="26" t="str">
        <f aca="false">IF(OR(C197="",D197="",E197="",F197=""),"",(E197+F197)-(C197+D197))</f>
        <v/>
      </c>
      <c r="H197" s="27"/>
      <c r="I197" s="28"/>
      <c r="J197" s="29" t="n">
        <f aca="false">IF(N197="SST",0.314473,IF(N197="SLT",0.031243,IF(N197="LST",0.124228,IF(N197="LLT",0.010189,IF(N197="LST-OO",0.074671,IF(N197="LLT-OO",0.011965,IF(N197="LMT-OO",0.013497,IF(N197="HST",7.2954,IF(N197="HLT",0.60795)))))))))</f>
        <v>0</v>
      </c>
      <c r="K197" s="29" t="n">
        <f aca="false">IF(N197="SST",0.260619,IF(N197="SLT",0.02188,IF(N197="LST",0.040676,IF(N197="LLT",0.003372,IF(N197="LST-OO",0.037557,IF(N197="LLT-OO",0.002079,IF(N197="LMT-OO",0.012499,IF(N197="HST",0.004293,IF(N197="HLT",0.0003578)))))))))</f>
        <v>0</v>
      </c>
      <c r="L197" s="30" t="n">
        <f aca="false">IF(N197="SST",0.087,IF(N197="SLT",0.087,IF(N197="LST",0.12,IF(N197="LLT",0.12,IF(N197="LST-OO",0.12,IF(N197="LLT-OO",0.12,IF(N197="LMT-OO",0.12,IF(N197="HST",0.07,IF(N197="HLT",0.07)))))))))</f>
        <v>0</v>
      </c>
      <c r="M197" s="31" t="str">
        <f aca="false">IF(OR(H197="",I197=""),"",IF(N197="HST",J197+K197*((I197+H197)/2),IF(N197="HLT",J197+K197*((I197+H197)/2),J197+K197*LN((I197+H197)/2))))</f>
        <v/>
      </c>
      <c r="N197" s="28"/>
      <c r="O197" s="28"/>
      <c r="P197" s="26" t="str">
        <f aca="false">IF(O197="","",IF($H$3="US",IF(LEFT(N197,1)="S",IF(O197&lt;=4000,1,IF(O197&gt;4000,0.79+(6*O197/100000))),IF(LEFT(N197,1)="L",IF(O197&lt;=200,1,IF(O197&gt;200,1.005+(4.5526*O197/100000))),IF(LEFT(N197,1)="H",1))),IF($H$3="SI",IF(LEFT(N197,1)="S",IF(O197&lt;=1219.51,1,IF(O197&gt;1219.51,0.79+(6*(O197*3.28)/100000))),IF(LEFT(N197,1)="L",IF(O197&lt;=60.98,1,IF(O197&gt;60.98,1.005+(4.5526*(O197*3.28)/100000))),IF(LEFT(N197,1)="H",1))))))</f>
        <v/>
      </c>
      <c r="Q197" s="32"/>
      <c r="R197" s="33" t="str">
        <f aca="false">IF(OR(A197="",N197=""),"",IF(AF197&lt;0,0,IF(AD197=0,"Review",IF($H$3="US",ROUND(((H197-I197-(AG197*G197))/(G197*M197)-(L197*Q197))*P197,1),ROUND(((H197-I197-(AG197*G197))/(G197*M197)-(L197/8.696*Q197))*P197*37,1)))))</f>
        <v/>
      </c>
      <c r="S197" s="34" t="str">
        <f aca="false">IF(OR(R197="Review",R197=""),"",IF(R197=0,"",(SQRT(SUMSQ((5),(100*1.4/(H197-I197)),(100*IF($H$3="US",0.1,0.1*37)/R197)))/100)*R197))</f>
        <v/>
      </c>
      <c r="T197" s="62" t="str">
        <f aca="false">IF(OR(R197="Review",R197=""),"",IF(R197=0,"",S197/R197))</f>
        <v/>
      </c>
      <c r="U197" s="63"/>
      <c r="V197" s="63"/>
      <c r="W197" s="63"/>
      <c r="X197" s="63"/>
      <c r="Y197" s="63"/>
      <c r="Z197" s="63"/>
      <c r="AA197" s="63"/>
      <c r="AB197" s="63"/>
      <c r="AC197" s="2"/>
      <c r="AD197" s="64" t="n">
        <f aca="false">AND(NOT(ISBLANK(C197)),NOT(ISBLANK(E197)),NOT(ISBLANK(H197)),NOT(ISBLANK(I197)),NOT(ISBLANK(O197)),NOT(ISBLANK(Q197)),Q197&gt;=0,O197&gt;=0,H197&gt;=0,I197&gt;=0,G197&gt;0)</f>
        <v>0</v>
      </c>
      <c r="AE197" s="63" t="s">
        <v>39</v>
      </c>
      <c r="AF197" s="65" t="str">
        <f aca="false">IF(AD197=0,"Review",IF($H$3="US",((H197-I197-(AG197*G197))/(G197*M197)-(L197*Q197))*P197,((H197-I197-(AG197*G197))/(G197*M197)-(L197/8.696*Q197))*P197*37))</f>
        <v>Review</v>
      </c>
      <c r="AG197" s="66" t="n">
        <f aca="false">IF(OR(N197="SLT",N197="LLT",N197="LLT-OO",N197="HLT"),0.022223,0.066667)</f>
        <v>0.066667</v>
      </c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</row>
    <row r="198" customFormat="false" ht="18.1" hidden="false" customHeight="true" outlineLevel="0" collapsed="false">
      <c r="A198" s="23"/>
      <c r="B198" s="23"/>
      <c r="C198" s="24"/>
      <c r="D198" s="25"/>
      <c r="E198" s="24"/>
      <c r="F198" s="25"/>
      <c r="G198" s="26" t="str">
        <f aca="false">IF(OR(C198="",D198="",E198="",F198=""),"",(E198+F198)-(C198+D198))</f>
        <v/>
      </c>
      <c r="H198" s="27"/>
      <c r="I198" s="28"/>
      <c r="J198" s="29" t="n">
        <f aca="false">IF(N198="SST",0.314473,IF(N198="SLT",0.031243,IF(N198="LST",0.124228,IF(N198="LLT",0.010189,IF(N198="LST-OO",0.074671,IF(N198="LLT-OO",0.011965,IF(N198="LMT-OO",0.013497,IF(N198="HST",7.2954,IF(N198="HLT",0.60795)))))))))</f>
        <v>0</v>
      </c>
      <c r="K198" s="29" t="n">
        <f aca="false">IF(N198="SST",0.260619,IF(N198="SLT",0.02188,IF(N198="LST",0.040676,IF(N198="LLT",0.003372,IF(N198="LST-OO",0.037557,IF(N198="LLT-OO",0.002079,IF(N198="LMT-OO",0.012499,IF(N198="HST",0.004293,IF(N198="HLT",0.0003578)))))))))</f>
        <v>0</v>
      </c>
      <c r="L198" s="30" t="n">
        <f aca="false">IF(N198="SST",0.087,IF(N198="SLT",0.087,IF(N198="LST",0.12,IF(N198="LLT",0.12,IF(N198="LST-OO",0.12,IF(N198="LLT-OO",0.12,IF(N198="LMT-OO",0.12,IF(N198="HST",0.07,IF(N198="HLT",0.07)))))))))</f>
        <v>0</v>
      </c>
      <c r="M198" s="31" t="str">
        <f aca="false">IF(OR(H198="",I198=""),"",IF(N198="HST",J198+K198*((I198+H198)/2),IF(N198="HLT",J198+K198*((I198+H198)/2),J198+K198*LN((I198+H198)/2))))</f>
        <v/>
      </c>
      <c r="N198" s="28"/>
      <c r="O198" s="28"/>
      <c r="P198" s="26" t="str">
        <f aca="false">IF(O198="","",IF($H$3="US",IF(LEFT(N198,1)="S",IF(O198&lt;=4000,1,IF(O198&gt;4000,0.79+(6*O198/100000))),IF(LEFT(N198,1)="L",IF(O198&lt;=200,1,IF(O198&gt;200,1.005+(4.5526*O198/100000))),IF(LEFT(N198,1)="H",1))),IF($H$3="SI",IF(LEFT(N198,1)="S",IF(O198&lt;=1219.51,1,IF(O198&gt;1219.51,0.79+(6*(O198*3.28)/100000))),IF(LEFT(N198,1)="L",IF(O198&lt;=60.98,1,IF(O198&gt;60.98,1.005+(4.5526*(O198*3.28)/100000))),IF(LEFT(N198,1)="H",1))))))</f>
        <v/>
      </c>
      <c r="Q198" s="32"/>
      <c r="R198" s="33" t="str">
        <f aca="false">IF(OR(A198="",N198=""),"",IF(AF198&lt;0,0,IF(AD198=0,"Review",IF($H$3="US",ROUND(((H198-I198-(AG198*G198))/(G198*M198)-(L198*Q198))*P198,1),ROUND(((H198-I198-(AG198*G198))/(G198*M198)-(L198/8.696*Q198))*P198*37,1)))))</f>
        <v/>
      </c>
      <c r="S198" s="34" t="str">
        <f aca="false">IF(OR(R198="Review",R198=""),"",IF(R198=0,"",(SQRT(SUMSQ((5),(100*1.4/(H198-I198)),(100*IF($H$3="US",0.1,0.1*37)/R198)))/100)*R198))</f>
        <v/>
      </c>
      <c r="T198" s="62" t="str">
        <f aca="false">IF(OR(R198="Review",R198=""),"",IF(R198=0,"",S198/R198))</f>
        <v/>
      </c>
      <c r="U198" s="63"/>
      <c r="V198" s="63"/>
      <c r="W198" s="63"/>
      <c r="X198" s="63"/>
      <c r="Y198" s="63"/>
      <c r="Z198" s="63"/>
      <c r="AA198" s="63"/>
      <c r="AB198" s="63"/>
      <c r="AC198" s="2"/>
      <c r="AD198" s="64" t="n">
        <f aca="false">AND(NOT(ISBLANK(C198)),NOT(ISBLANK(E198)),NOT(ISBLANK(H198)),NOT(ISBLANK(I198)),NOT(ISBLANK(O198)),NOT(ISBLANK(Q198)),Q198&gt;=0,O198&gt;=0,H198&gt;=0,I198&gt;=0,G198&gt;0)</f>
        <v>0</v>
      </c>
      <c r="AE198" s="63" t="s">
        <v>39</v>
      </c>
      <c r="AF198" s="65" t="str">
        <f aca="false">IF(AD198=0,"Review",IF($H$3="US",((H198-I198-(AG198*G198))/(G198*M198)-(L198*Q198))*P198,((H198-I198-(AG198*G198))/(G198*M198)-(L198/8.696*Q198))*P198*37))</f>
        <v>Review</v>
      </c>
      <c r="AG198" s="66" t="n">
        <f aca="false">IF(OR(N198="SLT",N198="LLT",N198="LLT-OO",N198="HLT"),0.022223,0.066667)</f>
        <v>0.066667</v>
      </c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</row>
    <row r="199" customFormat="false" ht="18.1" hidden="false" customHeight="true" outlineLevel="0" collapsed="false">
      <c r="A199" s="23"/>
      <c r="B199" s="23"/>
      <c r="C199" s="24"/>
      <c r="D199" s="25"/>
      <c r="E199" s="24"/>
      <c r="F199" s="25"/>
      <c r="G199" s="26" t="str">
        <f aca="false">IF(OR(C199="",D199="",E199="",F199=""),"",(E199+F199)-(C199+D199))</f>
        <v/>
      </c>
      <c r="H199" s="27"/>
      <c r="I199" s="28"/>
      <c r="J199" s="29" t="n">
        <f aca="false">IF(N199="SST",0.314473,IF(N199="SLT",0.031243,IF(N199="LST",0.124228,IF(N199="LLT",0.010189,IF(N199="LST-OO",0.074671,IF(N199="LLT-OO",0.011965,IF(N199="LMT-OO",0.013497,IF(N199="HST",7.2954,IF(N199="HLT",0.60795)))))))))</f>
        <v>0</v>
      </c>
      <c r="K199" s="29" t="n">
        <f aca="false">IF(N199="SST",0.260619,IF(N199="SLT",0.02188,IF(N199="LST",0.040676,IF(N199="LLT",0.003372,IF(N199="LST-OO",0.037557,IF(N199="LLT-OO",0.002079,IF(N199="LMT-OO",0.012499,IF(N199="HST",0.004293,IF(N199="HLT",0.0003578)))))))))</f>
        <v>0</v>
      </c>
      <c r="L199" s="30" t="n">
        <f aca="false">IF(N199="SST",0.087,IF(N199="SLT",0.087,IF(N199="LST",0.12,IF(N199="LLT",0.12,IF(N199="LST-OO",0.12,IF(N199="LLT-OO",0.12,IF(N199="LMT-OO",0.12,IF(N199="HST",0.07,IF(N199="HLT",0.07)))))))))</f>
        <v>0</v>
      </c>
      <c r="M199" s="31" t="str">
        <f aca="false">IF(OR(H199="",I199=""),"",IF(N199="HST",J199+K199*((I199+H199)/2),IF(N199="HLT",J199+K199*((I199+H199)/2),J199+K199*LN((I199+H199)/2))))</f>
        <v/>
      </c>
      <c r="N199" s="28"/>
      <c r="O199" s="28"/>
      <c r="P199" s="26" t="str">
        <f aca="false">IF(O199="","",IF($H$3="US",IF(LEFT(N199,1)="S",IF(O199&lt;=4000,1,IF(O199&gt;4000,0.79+(6*O199/100000))),IF(LEFT(N199,1)="L",IF(O199&lt;=200,1,IF(O199&gt;200,1.005+(4.5526*O199/100000))),IF(LEFT(N199,1)="H",1))),IF($H$3="SI",IF(LEFT(N199,1)="S",IF(O199&lt;=1219.51,1,IF(O199&gt;1219.51,0.79+(6*(O199*3.28)/100000))),IF(LEFT(N199,1)="L",IF(O199&lt;=60.98,1,IF(O199&gt;60.98,1.005+(4.5526*(O199*3.28)/100000))),IF(LEFT(N199,1)="H",1))))))</f>
        <v/>
      </c>
      <c r="Q199" s="32"/>
      <c r="R199" s="33" t="str">
        <f aca="false">IF(OR(A199="",N199=""),"",IF(AF199&lt;0,0,IF(AD199=0,"Review",IF($H$3="US",ROUND(((H199-I199-(AG199*G199))/(G199*M199)-(L199*Q199))*P199,1),ROUND(((H199-I199-(AG199*G199))/(G199*M199)-(L199/8.696*Q199))*P199*37,1)))))</f>
        <v/>
      </c>
      <c r="S199" s="34" t="str">
        <f aca="false">IF(OR(R199="Review",R199=""),"",IF(R199=0,"",(SQRT(SUMSQ((5),(100*1.4/(H199-I199)),(100*IF($H$3="US",0.1,0.1*37)/R199)))/100)*R199))</f>
        <v/>
      </c>
      <c r="T199" s="62" t="str">
        <f aca="false">IF(OR(R199="Review",R199=""),"",IF(R199=0,"",S199/R199))</f>
        <v/>
      </c>
      <c r="U199" s="63"/>
      <c r="V199" s="63"/>
      <c r="W199" s="63"/>
      <c r="X199" s="63"/>
      <c r="Y199" s="63"/>
      <c r="Z199" s="63"/>
      <c r="AA199" s="63"/>
      <c r="AB199" s="63"/>
      <c r="AC199" s="2"/>
      <c r="AD199" s="64" t="n">
        <f aca="false">AND(NOT(ISBLANK(C199)),NOT(ISBLANK(E199)),NOT(ISBLANK(H199)),NOT(ISBLANK(I199)),NOT(ISBLANK(O199)),NOT(ISBLANK(Q199)),Q199&gt;=0,O199&gt;=0,H199&gt;=0,I199&gt;=0,G199&gt;0)</f>
        <v>0</v>
      </c>
      <c r="AE199" s="63" t="s">
        <v>39</v>
      </c>
      <c r="AF199" s="65" t="str">
        <f aca="false">IF(AD199=0,"Review",IF($H$3="US",((H199-I199-(AG199*G199))/(G199*M199)-(L199*Q199))*P199,((H199-I199-(AG199*G199))/(G199*M199)-(L199/8.696*Q199))*P199*37))</f>
        <v>Review</v>
      </c>
      <c r="AG199" s="66" t="n">
        <f aca="false">IF(OR(N199="SLT",N199="LLT",N199="LLT-OO",N199="HLT"),0.022223,0.066667)</f>
        <v>0.066667</v>
      </c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</row>
    <row r="200" customFormat="false" ht="18.1" hidden="false" customHeight="true" outlineLevel="0" collapsed="false">
      <c r="A200" s="23"/>
      <c r="B200" s="23"/>
      <c r="C200" s="24"/>
      <c r="D200" s="25"/>
      <c r="E200" s="24"/>
      <c r="F200" s="25"/>
      <c r="G200" s="26" t="str">
        <f aca="false">IF(OR(C200="",D200="",E200="",F200=""),"",(E200+F200)-(C200+D200))</f>
        <v/>
      </c>
      <c r="H200" s="27"/>
      <c r="I200" s="28"/>
      <c r="J200" s="29" t="n">
        <f aca="false">IF(N200="SST",0.314473,IF(N200="SLT",0.031243,IF(N200="LST",0.124228,IF(N200="LLT",0.010189,IF(N200="LST-OO",0.074671,IF(N200="LLT-OO",0.011965,IF(N200="LMT-OO",0.013497,IF(N200="HST",7.2954,IF(N200="HLT",0.60795)))))))))</f>
        <v>0</v>
      </c>
      <c r="K200" s="29" t="n">
        <f aca="false">IF(N200="SST",0.260619,IF(N200="SLT",0.02188,IF(N200="LST",0.040676,IF(N200="LLT",0.003372,IF(N200="LST-OO",0.037557,IF(N200="LLT-OO",0.002079,IF(N200="LMT-OO",0.012499,IF(N200="HST",0.004293,IF(N200="HLT",0.0003578)))))))))</f>
        <v>0</v>
      </c>
      <c r="L200" s="30" t="n">
        <f aca="false">IF(N200="SST",0.087,IF(N200="SLT",0.087,IF(N200="LST",0.12,IF(N200="LLT",0.12,IF(N200="LST-OO",0.12,IF(N200="LLT-OO",0.12,IF(N200="LMT-OO",0.12,IF(N200="HST",0.07,IF(N200="HLT",0.07)))))))))</f>
        <v>0</v>
      </c>
      <c r="M200" s="31" t="str">
        <f aca="false">IF(OR(H200="",I200=""),"",IF(N200="HST",J200+K200*((I200+H200)/2),IF(N200="HLT",J200+K200*((I200+H200)/2),J200+K200*LN((I200+H200)/2))))</f>
        <v/>
      </c>
      <c r="N200" s="28"/>
      <c r="O200" s="28"/>
      <c r="P200" s="26" t="str">
        <f aca="false">IF(O200="","",IF($H$3="US",IF(LEFT(N200,1)="S",IF(O200&lt;=4000,1,IF(O200&gt;4000,0.79+(6*O200/100000))),IF(LEFT(N200,1)="L",IF(O200&lt;=200,1,IF(O200&gt;200,1.005+(4.5526*O200/100000))),IF(LEFT(N200,1)="H",1))),IF($H$3="SI",IF(LEFT(N200,1)="S",IF(O200&lt;=1219.51,1,IF(O200&gt;1219.51,0.79+(6*(O200*3.28)/100000))),IF(LEFT(N200,1)="L",IF(O200&lt;=60.98,1,IF(O200&gt;60.98,1.005+(4.5526*(O200*3.28)/100000))),IF(LEFT(N200,1)="H",1))))))</f>
        <v/>
      </c>
      <c r="Q200" s="32"/>
      <c r="R200" s="33" t="str">
        <f aca="false">IF(OR(A200="",N200=""),"",IF(AF200&lt;0,0,IF(AD200=0,"Review",IF($H$3="US",ROUND(((H200-I200-(AG200*G200))/(G200*M200)-(L200*Q200))*P200,1),ROUND(((H200-I200-(AG200*G200))/(G200*M200)-(L200/8.696*Q200))*P200*37,1)))))</f>
        <v/>
      </c>
      <c r="S200" s="34" t="str">
        <f aca="false">IF(OR(R200="Review",R200=""),"",IF(R200=0,"",(SQRT(SUMSQ((5),(100*1.4/(H200-I200)),(100*IF($H$3="US",0.1,0.1*37)/R200)))/100)*R200))</f>
        <v/>
      </c>
      <c r="T200" s="62" t="str">
        <f aca="false">IF(OR(R200="Review",R200=""),"",IF(R200=0,"",S200/R200))</f>
        <v/>
      </c>
      <c r="U200" s="63"/>
      <c r="V200" s="63"/>
      <c r="W200" s="63"/>
      <c r="X200" s="63"/>
      <c r="Y200" s="63"/>
      <c r="Z200" s="63"/>
      <c r="AA200" s="63"/>
      <c r="AB200" s="63"/>
      <c r="AC200" s="2"/>
      <c r="AD200" s="64" t="n">
        <f aca="false">AND(NOT(ISBLANK(C200)),NOT(ISBLANK(E200)),NOT(ISBLANK(H200)),NOT(ISBLANK(I200)),NOT(ISBLANK(O200)),NOT(ISBLANK(Q200)),Q200&gt;=0,O200&gt;=0,H200&gt;=0,I200&gt;=0,G200&gt;0)</f>
        <v>0</v>
      </c>
      <c r="AE200" s="63" t="s">
        <v>39</v>
      </c>
      <c r="AF200" s="65" t="str">
        <f aca="false">IF(AD200=0,"Review",IF($H$3="US",((H200-I200-(AG200*G200))/(G200*M200)-(L200*Q200))*P200,((H200-I200-(AG200*G200))/(G200*M200)-(L200/8.696*Q200))*P200*37))</f>
        <v>Review</v>
      </c>
      <c r="AG200" s="66" t="n">
        <f aca="false">IF(OR(N200="SLT",N200="LLT",N200="LLT-OO",N200="HLT"),0.022223,0.066667)</f>
        <v>0.066667</v>
      </c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</row>
    <row r="201" customFormat="false" ht="18.1" hidden="false" customHeight="true" outlineLevel="0" collapsed="false">
      <c r="A201" s="23"/>
      <c r="B201" s="23"/>
      <c r="C201" s="24"/>
      <c r="D201" s="25"/>
      <c r="E201" s="24"/>
      <c r="F201" s="25"/>
      <c r="G201" s="26" t="str">
        <f aca="false">IF(OR(C201="",D201="",E201="",F201=""),"",(E201+F201)-(C201+D201))</f>
        <v/>
      </c>
      <c r="H201" s="27"/>
      <c r="I201" s="28"/>
      <c r="J201" s="29" t="n">
        <f aca="false">IF(N201="SST",0.314473,IF(N201="SLT",0.031243,IF(N201="LST",0.124228,IF(N201="LLT",0.010189,IF(N201="LST-OO",0.074671,IF(N201="LLT-OO",0.011965,IF(N201="LMT-OO",0.013497,IF(N201="HST",7.2954,IF(N201="HLT",0.60795)))))))))</f>
        <v>0</v>
      </c>
      <c r="K201" s="29" t="n">
        <f aca="false">IF(N201="SST",0.260619,IF(N201="SLT",0.02188,IF(N201="LST",0.040676,IF(N201="LLT",0.003372,IF(N201="LST-OO",0.037557,IF(N201="LLT-OO",0.002079,IF(N201="LMT-OO",0.012499,IF(N201="HST",0.004293,IF(N201="HLT",0.0003578)))))))))</f>
        <v>0</v>
      </c>
      <c r="L201" s="30" t="n">
        <f aca="false">IF(N201="SST",0.087,IF(N201="SLT",0.087,IF(N201="LST",0.12,IF(N201="LLT",0.12,IF(N201="LST-OO",0.12,IF(N201="LLT-OO",0.12,IF(N201="LMT-OO",0.12,IF(N201="HST",0.07,IF(N201="HLT",0.07)))))))))</f>
        <v>0</v>
      </c>
      <c r="M201" s="31" t="str">
        <f aca="false">IF(OR(H201="",I201=""),"",IF(N201="HST",J201+K201*((I201+H201)/2),IF(N201="HLT",J201+K201*((I201+H201)/2),J201+K201*LN((I201+H201)/2))))</f>
        <v/>
      </c>
      <c r="N201" s="28"/>
      <c r="O201" s="28"/>
      <c r="P201" s="26" t="str">
        <f aca="false">IF(O201="","",IF($H$3="US",IF(LEFT(N201,1)="S",IF(O201&lt;=4000,1,IF(O201&gt;4000,0.79+(6*O201/100000))),IF(LEFT(N201,1)="L",IF(O201&lt;=200,1,IF(O201&gt;200,1.005+(4.5526*O201/100000))),IF(LEFT(N201,1)="H",1))),IF($H$3="SI",IF(LEFT(N201,1)="S",IF(O201&lt;=1219.51,1,IF(O201&gt;1219.51,0.79+(6*(O201*3.28)/100000))),IF(LEFT(N201,1)="L",IF(O201&lt;=60.98,1,IF(O201&gt;60.98,1.005+(4.5526*(O201*3.28)/100000))),IF(LEFT(N201,1)="H",1))))))</f>
        <v/>
      </c>
      <c r="Q201" s="32"/>
      <c r="R201" s="33" t="str">
        <f aca="false">IF(OR(A201="",N201=""),"",IF(AF201&lt;0,0,IF(AD201=0,"Review",IF($H$3="US",ROUND(((H201-I201-(AG201*G201))/(G201*M201)-(L201*Q201))*P201,1),ROUND(((H201-I201-(AG201*G201))/(G201*M201)-(L201/8.696*Q201))*P201*37,1)))))</f>
        <v/>
      </c>
      <c r="S201" s="34" t="str">
        <f aca="false">IF(OR(R201="Review",R201=""),"",IF(R201=0,"",(SQRT(SUMSQ((5),(100*1.4/(H201-I201)),(100*IF($H$3="US",0.1,0.1*37)/R201)))/100)*R201))</f>
        <v/>
      </c>
      <c r="T201" s="62" t="str">
        <f aca="false">IF(OR(R201="Review",R201=""),"",IF(R201=0,"",S201/R201))</f>
        <v/>
      </c>
      <c r="U201" s="63"/>
      <c r="V201" s="63"/>
      <c r="W201" s="63"/>
      <c r="X201" s="63"/>
      <c r="Y201" s="63"/>
      <c r="Z201" s="63"/>
      <c r="AA201" s="63"/>
      <c r="AB201" s="63"/>
      <c r="AC201" s="2"/>
      <c r="AD201" s="64" t="n">
        <f aca="false">AND(NOT(ISBLANK(C201)),NOT(ISBLANK(E201)),NOT(ISBLANK(H201)),NOT(ISBLANK(I201)),NOT(ISBLANK(O201)),NOT(ISBLANK(Q201)),Q201&gt;=0,O201&gt;=0,H201&gt;=0,I201&gt;=0,G201&gt;0)</f>
        <v>0</v>
      </c>
      <c r="AE201" s="63" t="s">
        <v>39</v>
      </c>
      <c r="AF201" s="65" t="str">
        <f aca="false">IF(AD201=0,"Review",IF($H$3="US",((H201-I201-(AG201*G201))/(G201*M201)-(L201*Q201))*P201,((H201-I201-(AG201*G201))/(G201*M201)-(L201/8.696*Q201))*P201*37))</f>
        <v>Review</v>
      </c>
      <c r="AG201" s="66" t="n">
        <f aca="false">IF(OR(N201="SLT",N201="LLT",N201="LLT-OO",N201="HLT"),0.022223,0.066667)</f>
        <v>0.066667</v>
      </c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</row>
    <row r="202" customFormat="false" ht="18.1" hidden="false" customHeight="true" outlineLevel="0" collapsed="false">
      <c r="A202" s="23"/>
      <c r="B202" s="23"/>
      <c r="C202" s="24"/>
      <c r="D202" s="25"/>
      <c r="E202" s="24"/>
      <c r="F202" s="25"/>
      <c r="G202" s="26" t="str">
        <f aca="false">IF(OR(C202="",D202="",E202="",F202=""),"",(E202+F202)-(C202+D202))</f>
        <v/>
      </c>
      <c r="H202" s="27"/>
      <c r="I202" s="28"/>
      <c r="J202" s="29" t="n">
        <f aca="false">IF(N202="SST",0.314473,IF(N202="SLT",0.031243,IF(N202="LST",0.124228,IF(N202="LLT",0.010189,IF(N202="LST-OO",0.074671,IF(N202="LLT-OO",0.011965,IF(N202="LMT-OO",0.013497,IF(N202="HST",7.2954,IF(N202="HLT",0.60795)))))))))</f>
        <v>0</v>
      </c>
      <c r="K202" s="29" t="n">
        <f aca="false">IF(N202="SST",0.260619,IF(N202="SLT",0.02188,IF(N202="LST",0.040676,IF(N202="LLT",0.003372,IF(N202="LST-OO",0.037557,IF(N202="LLT-OO",0.002079,IF(N202="LMT-OO",0.012499,IF(N202="HST",0.004293,IF(N202="HLT",0.0003578)))))))))</f>
        <v>0</v>
      </c>
      <c r="L202" s="30" t="n">
        <f aca="false">IF(N202="SST",0.087,IF(N202="SLT",0.087,IF(N202="LST",0.12,IF(N202="LLT",0.12,IF(N202="LST-OO",0.12,IF(N202="LLT-OO",0.12,IF(N202="LMT-OO",0.12,IF(N202="HST",0.07,IF(N202="HLT",0.07)))))))))</f>
        <v>0</v>
      </c>
      <c r="M202" s="31" t="str">
        <f aca="false">IF(OR(H202="",I202=""),"",IF(N202="HST",J202+K202*((I202+H202)/2),IF(N202="HLT",J202+K202*((I202+H202)/2),J202+K202*LN((I202+H202)/2))))</f>
        <v/>
      </c>
      <c r="N202" s="28"/>
      <c r="O202" s="28"/>
      <c r="P202" s="26" t="str">
        <f aca="false">IF(O202="","",IF($H$3="US",IF(LEFT(N202,1)="S",IF(O202&lt;=4000,1,IF(O202&gt;4000,0.79+(6*O202/100000))),IF(LEFT(N202,1)="L",IF(O202&lt;=200,1,IF(O202&gt;200,1.005+(4.5526*O202/100000))),IF(LEFT(N202,1)="H",1))),IF($H$3="SI",IF(LEFT(N202,1)="S",IF(O202&lt;=1219.51,1,IF(O202&gt;1219.51,0.79+(6*(O202*3.28)/100000))),IF(LEFT(N202,1)="L",IF(O202&lt;=60.98,1,IF(O202&gt;60.98,1.005+(4.5526*(O202*3.28)/100000))),IF(LEFT(N202,1)="H",1))))))</f>
        <v/>
      </c>
      <c r="Q202" s="32"/>
      <c r="R202" s="33" t="str">
        <f aca="false">IF(OR(A202="",N202=""),"",IF(AF202&lt;0,0,IF(AD202=0,"Review",IF($H$3="US",ROUND(((H202-I202-(AG202*G202))/(G202*M202)-(L202*Q202))*P202,1),ROUND(((H202-I202-(AG202*G202))/(G202*M202)-(L202/8.696*Q202))*P202*37,1)))))</f>
        <v/>
      </c>
      <c r="S202" s="34" t="str">
        <f aca="false">IF(OR(R202="Review",R202=""),"",IF(R202=0,"",(SQRT(SUMSQ((5),(100*1.4/(H202-I202)),(100*IF($H$3="US",0.1,0.1*37)/R202)))/100)*R202))</f>
        <v/>
      </c>
      <c r="T202" s="62" t="str">
        <f aca="false">IF(OR(R202="Review",R202=""),"",IF(R202=0,"",S202/R202))</f>
        <v/>
      </c>
      <c r="U202" s="63"/>
      <c r="V202" s="63"/>
      <c r="W202" s="63"/>
      <c r="X202" s="63"/>
      <c r="Y202" s="63"/>
      <c r="Z202" s="63"/>
      <c r="AA202" s="63"/>
      <c r="AB202" s="63"/>
      <c r="AC202" s="2"/>
      <c r="AD202" s="64" t="n">
        <f aca="false">AND(NOT(ISBLANK(C202)),NOT(ISBLANK(E202)),NOT(ISBLANK(H202)),NOT(ISBLANK(I202)),NOT(ISBLANK(O202)),NOT(ISBLANK(Q202)),Q202&gt;=0,O202&gt;=0,H202&gt;=0,I202&gt;=0,G202&gt;0)</f>
        <v>0</v>
      </c>
      <c r="AE202" s="63" t="s">
        <v>39</v>
      </c>
      <c r="AF202" s="65" t="str">
        <f aca="false">IF(AD202=0,"Review",IF($H$3="US",((H202-I202-(AG202*G202))/(G202*M202)-(L202*Q202))*P202,((H202-I202-(AG202*G202))/(G202*M202)-(L202/8.696*Q202))*P202*37))</f>
        <v>Review</v>
      </c>
      <c r="AG202" s="66" t="n">
        <f aca="false">IF(OR(N202="SLT",N202="LLT",N202="LLT-OO",N202="HLT"),0.022223,0.066667)</f>
        <v>0.066667</v>
      </c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</row>
    <row r="203" customFormat="false" ht="18.1" hidden="false" customHeight="true" outlineLevel="0" collapsed="false">
      <c r="A203" s="23"/>
      <c r="B203" s="23"/>
      <c r="C203" s="24"/>
      <c r="D203" s="25"/>
      <c r="E203" s="24"/>
      <c r="F203" s="25"/>
      <c r="G203" s="26" t="str">
        <f aca="false">IF(OR(C203="",D203="",E203="",F203=""),"",(E203+F203)-(C203+D203))</f>
        <v/>
      </c>
      <c r="H203" s="27"/>
      <c r="I203" s="28"/>
      <c r="J203" s="29" t="n">
        <f aca="false">IF(N203="SST",0.314473,IF(N203="SLT",0.031243,IF(N203="LST",0.124228,IF(N203="LLT",0.010189,IF(N203="LST-OO",0.074671,IF(N203="LLT-OO",0.011965,IF(N203="LMT-OO",0.013497,IF(N203="HST",7.2954,IF(N203="HLT",0.60795)))))))))</f>
        <v>0</v>
      </c>
      <c r="K203" s="29" t="n">
        <f aca="false">IF(N203="SST",0.260619,IF(N203="SLT",0.02188,IF(N203="LST",0.040676,IF(N203="LLT",0.003372,IF(N203="LST-OO",0.037557,IF(N203="LLT-OO",0.002079,IF(N203="LMT-OO",0.012499,IF(N203="HST",0.004293,IF(N203="HLT",0.0003578)))))))))</f>
        <v>0</v>
      </c>
      <c r="L203" s="30" t="n">
        <f aca="false">IF(N203="SST",0.087,IF(N203="SLT",0.087,IF(N203="LST",0.12,IF(N203="LLT",0.12,IF(N203="LST-OO",0.12,IF(N203="LLT-OO",0.12,IF(N203="LMT-OO",0.12,IF(N203="HST",0.07,IF(N203="HLT",0.07)))))))))</f>
        <v>0</v>
      </c>
      <c r="M203" s="31" t="str">
        <f aca="false">IF(OR(H203="",I203=""),"",IF(N203="HST",J203+K203*((I203+H203)/2),IF(N203="HLT",J203+K203*((I203+H203)/2),J203+K203*LN((I203+H203)/2))))</f>
        <v/>
      </c>
      <c r="N203" s="28"/>
      <c r="O203" s="28"/>
      <c r="P203" s="26" t="str">
        <f aca="false">IF(O203="","",IF($H$3="US",IF(LEFT(N203,1)="S",IF(O203&lt;=4000,1,IF(O203&gt;4000,0.79+(6*O203/100000))),IF(LEFT(N203,1)="L",IF(O203&lt;=200,1,IF(O203&gt;200,1.005+(4.5526*O203/100000))),IF(LEFT(N203,1)="H",1))),IF($H$3="SI",IF(LEFT(N203,1)="S",IF(O203&lt;=1219.51,1,IF(O203&gt;1219.51,0.79+(6*(O203*3.28)/100000))),IF(LEFT(N203,1)="L",IF(O203&lt;=60.98,1,IF(O203&gt;60.98,1.005+(4.5526*(O203*3.28)/100000))),IF(LEFT(N203,1)="H",1))))))</f>
        <v/>
      </c>
      <c r="Q203" s="32"/>
      <c r="R203" s="33" t="str">
        <f aca="false">IF(OR(A203="",N203=""),"",IF(AF203&lt;0,0,IF(AD203=0,"Review",IF($H$3="US",ROUND(((H203-I203-(AG203*G203))/(G203*M203)-(L203*Q203))*P203,1),ROUND(((H203-I203-(AG203*G203))/(G203*M203)-(L203/8.696*Q203))*P203*37,1)))))</f>
        <v/>
      </c>
      <c r="S203" s="34" t="str">
        <f aca="false">IF(OR(R203="Review",R203=""),"",IF(R203=0,"",(SQRT(SUMSQ((5),(100*1.4/(H203-I203)),(100*IF($H$3="US",0.1,0.1*37)/R203)))/100)*R203))</f>
        <v/>
      </c>
      <c r="T203" s="62" t="str">
        <f aca="false">IF(OR(R203="Review",R203=""),"",IF(R203=0,"",S203/R203))</f>
        <v/>
      </c>
      <c r="U203" s="63"/>
      <c r="V203" s="63"/>
      <c r="W203" s="63"/>
      <c r="X203" s="63"/>
      <c r="Y203" s="63"/>
      <c r="Z203" s="63"/>
      <c r="AA203" s="63"/>
      <c r="AB203" s="63"/>
      <c r="AC203" s="2"/>
      <c r="AD203" s="64" t="n">
        <f aca="false">AND(NOT(ISBLANK(C203)),NOT(ISBLANK(E203)),NOT(ISBLANK(H203)),NOT(ISBLANK(I203)),NOT(ISBLANK(O203)),NOT(ISBLANK(Q203)),Q203&gt;=0,O203&gt;=0,H203&gt;=0,I203&gt;=0,G203&gt;0)</f>
        <v>0</v>
      </c>
      <c r="AE203" s="63" t="s">
        <v>39</v>
      </c>
      <c r="AF203" s="65" t="str">
        <f aca="false">IF(AD203=0,"Review",IF($H$3="US",((H203-I203-(AG203*G203))/(G203*M203)-(L203*Q203))*P203,((H203-I203-(AG203*G203))/(G203*M203)-(L203/8.696*Q203))*P203*37))</f>
        <v>Review</v>
      </c>
      <c r="AG203" s="66" t="n">
        <f aca="false">IF(OR(N203="SLT",N203="LLT",N203="LLT-OO",N203="HLT"),0.022223,0.066667)</f>
        <v>0.066667</v>
      </c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</row>
    <row r="204" customFormat="false" ht="18.1" hidden="false" customHeight="true" outlineLevel="0" collapsed="false">
      <c r="A204" s="23"/>
      <c r="B204" s="23"/>
      <c r="C204" s="24"/>
      <c r="D204" s="25"/>
      <c r="E204" s="24"/>
      <c r="F204" s="25"/>
      <c r="G204" s="26" t="str">
        <f aca="false">IF(OR(C204="",D204="",E204="",F204=""),"",(E204+F204)-(C204+D204))</f>
        <v/>
      </c>
      <c r="H204" s="27"/>
      <c r="I204" s="28"/>
      <c r="J204" s="29" t="n">
        <f aca="false">IF(N204="SST",0.314473,IF(N204="SLT",0.031243,IF(N204="LST",0.124228,IF(N204="LLT",0.010189,IF(N204="LST-OO",0.074671,IF(N204="LLT-OO",0.011965,IF(N204="LMT-OO",0.013497,IF(N204="HST",7.2954,IF(N204="HLT",0.60795)))))))))</f>
        <v>0</v>
      </c>
      <c r="K204" s="29" t="n">
        <f aca="false">IF(N204="SST",0.260619,IF(N204="SLT",0.02188,IF(N204="LST",0.040676,IF(N204="LLT",0.003372,IF(N204="LST-OO",0.037557,IF(N204="LLT-OO",0.002079,IF(N204="LMT-OO",0.012499,IF(N204="HST",0.004293,IF(N204="HLT",0.0003578)))))))))</f>
        <v>0</v>
      </c>
      <c r="L204" s="30" t="n">
        <f aca="false">IF(N204="SST",0.087,IF(N204="SLT",0.087,IF(N204="LST",0.12,IF(N204="LLT",0.12,IF(N204="LST-OO",0.12,IF(N204="LLT-OO",0.12,IF(N204="LMT-OO",0.12,IF(N204="HST",0.07,IF(N204="HLT",0.07)))))))))</f>
        <v>0</v>
      </c>
      <c r="M204" s="31" t="str">
        <f aca="false">IF(OR(H204="",I204=""),"",IF(N204="HST",J204+K204*((I204+H204)/2),IF(N204="HLT",J204+K204*((I204+H204)/2),J204+K204*LN((I204+H204)/2))))</f>
        <v/>
      </c>
      <c r="N204" s="28"/>
      <c r="O204" s="28"/>
      <c r="P204" s="26" t="str">
        <f aca="false">IF(O204="","",IF($H$3="US",IF(LEFT(N204,1)="S",IF(O204&lt;=4000,1,IF(O204&gt;4000,0.79+(6*O204/100000))),IF(LEFT(N204,1)="L",IF(O204&lt;=200,1,IF(O204&gt;200,1.005+(4.5526*O204/100000))),IF(LEFT(N204,1)="H",1))),IF($H$3="SI",IF(LEFT(N204,1)="S",IF(O204&lt;=1219.51,1,IF(O204&gt;1219.51,0.79+(6*(O204*3.28)/100000))),IF(LEFT(N204,1)="L",IF(O204&lt;=60.98,1,IF(O204&gt;60.98,1.005+(4.5526*(O204*3.28)/100000))),IF(LEFT(N204,1)="H",1))))))</f>
        <v/>
      </c>
      <c r="Q204" s="32"/>
      <c r="R204" s="33" t="str">
        <f aca="false">IF(OR(A204="",N204=""),"",IF(AF204&lt;0,0,IF(AD204=0,"Review",IF($H$3="US",ROUND(((H204-I204-(AG204*G204))/(G204*M204)-(L204*Q204))*P204,1),ROUND(((H204-I204-(AG204*G204))/(G204*M204)-(L204/8.696*Q204))*P204*37,1)))))</f>
        <v/>
      </c>
      <c r="S204" s="34" t="str">
        <f aca="false">IF(OR(R204="Review",R204=""),"",IF(R204=0,"",(SQRT(SUMSQ((5),(100*1.4/(H204-I204)),(100*IF($H$3="US",0.1,0.1*37)/R204)))/100)*R204))</f>
        <v/>
      </c>
      <c r="T204" s="62" t="str">
        <f aca="false">IF(OR(R204="Review",R204=""),"",IF(R204=0,"",S204/R204))</f>
        <v/>
      </c>
      <c r="U204" s="63"/>
      <c r="V204" s="63"/>
      <c r="W204" s="63"/>
      <c r="X204" s="63"/>
      <c r="Y204" s="63"/>
      <c r="Z204" s="63"/>
      <c r="AA204" s="63"/>
      <c r="AB204" s="63"/>
      <c r="AC204" s="2"/>
      <c r="AD204" s="64" t="n">
        <f aca="false">AND(NOT(ISBLANK(C204)),NOT(ISBLANK(E204)),NOT(ISBLANK(H204)),NOT(ISBLANK(I204)),NOT(ISBLANK(O204)),NOT(ISBLANK(Q204)),Q204&gt;=0,O204&gt;=0,H204&gt;=0,I204&gt;=0,G204&gt;0)</f>
        <v>0</v>
      </c>
      <c r="AE204" s="63" t="s">
        <v>39</v>
      </c>
      <c r="AF204" s="65" t="str">
        <f aca="false">IF(AD204=0,"Review",IF($H$3="US",((H204-I204-(AG204*G204))/(G204*M204)-(L204*Q204))*P204,((H204-I204-(AG204*G204))/(G204*M204)-(L204/8.696*Q204))*P204*37))</f>
        <v>Review</v>
      </c>
      <c r="AG204" s="66" t="n">
        <f aca="false">IF(OR(N204="SLT",N204="LLT",N204="LLT-OO",N204="HLT"),0.022223,0.066667)</f>
        <v>0.066667</v>
      </c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</row>
    <row r="205" customFormat="false" ht="18.1" hidden="false" customHeight="true" outlineLevel="0" collapsed="false">
      <c r="A205" s="23"/>
      <c r="B205" s="23"/>
      <c r="C205" s="24"/>
      <c r="D205" s="25"/>
      <c r="E205" s="24"/>
      <c r="F205" s="25"/>
      <c r="G205" s="26" t="str">
        <f aca="false">IF(OR(C205="",D205="",E205="",F205=""),"",(E205+F205)-(C205+D205))</f>
        <v/>
      </c>
      <c r="H205" s="27"/>
      <c r="I205" s="28"/>
      <c r="J205" s="29" t="n">
        <f aca="false">IF(N205="SST",0.314473,IF(N205="SLT",0.031243,IF(N205="LST",0.124228,IF(N205="LLT",0.010189,IF(N205="LST-OO",0.074671,IF(N205="LLT-OO",0.011965,IF(N205="LMT-OO",0.013497,IF(N205="HST",7.2954,IF(N205="HLT",0.60795)))))))))</f>
        <v>0</v>
      </c>
      <c r="K205" s="29" t="n">
        <f aca="false">IF(N205="SST",0.260619,IF(N205="SLT",0.02188,IF(N205="LST",0.040676,IF(N205="LLT",0.003372,IF(N205="LST-OO",0.037557,IF(N205="LLT-OO",0.002079,IF(N205="LMT-OO",0.012499,IF(N205="HST",0.004293,IF(N205="HLT",0.0003578)))))))))</f>
        <v>0</v>
      </c>
      <c r="L205" s="30" t="n">
        <f aca="false">IF(N205="SST",0.087,IF(N205="SLT",0.087,IF(N205="LST",0.12,IF(N205="LLT",0.12,IF(N205="LST-OO",0.12,IF(N205="LLT-OO",0.12,IF(N205="LMT-OO",0.12,IF(N205="HST",0.07,IF(N205="HLT",0.07)))))))))</f>
        <v>0</v>
      </c>
      <c r="M205" s="31" t="str">
        <f aca="false">IF(OR(H205="",I205=""),"",IF(N205="HST",J205+K205*((I205+H205)/2),IF(N205="HLT",J205+K205*((I205+H205)/2),J205+K205*LN((I205+H205)/2))))</f>
        <v/>
      </c>
      <c r="N205" s="28"/>
      <c r="O205" s="28"/>
      <c r="P205" s="26" t="str">
        <f aca="false">IF(O205="","",IF($H$3="US",IF(LEFT(N205,1)="S",IF(O205&lt;=4000,1,IF(O205&gt;4000,0.79+(6*O205/100000))),IF(LEFT(N205,1)="L",IF(O205&lt;=200,1,IF(O205&gt;200,1.005+(4.5526*O205/100000))),IF(LEFT(N205,1)="H",1))),IF($H$3="SI",IF(LEFT(N205,1)="S",IF(O205&lt;=1219.51,1,IF(O205&gt;1219.51,0.79+(6*(O205*3.28)/100000))),IF(LEFT(N205,1)="L",IF(O205&lt;=60.98,1,IF(O205&gt;60.98,1.005+(4.5526*(O205*3.28)/100000))),IF(LEFT(N205,1)="H",1))))))</f>
        <v/>
      </c>
      <c r="Q205" s="32"/>
      <c r="R205" s="33" t="str">
        <f aca="false">IF(OR(A205="",N205=""),"",IF(AF205&lt;0,0,IF(AD205=0,"Review",IF($H$3="US",ROUND(((H205-I205-(AG205*G205))/(G205*M205)-(L205*Q205))*P205,1),ROUND(((H205-I205-(AG205*G205))/(G205*M205)-(L205/8.696*Q205))*P205*37,1)))))</f>
        <v/>
      </c>
      <c r="S205" s="34" t="str">
        <f aca="false">IF(OR(R205="Review",R205=""),"",IF(R205=0,"",(SQRT(SUMSQ((5),(100*1.4/(H205-I205)),(100*IF($H$3="US",0.1,0.1*37)/R205)))/100)*R205))</f>
        <v/>
      </c>
      <c r="T205" s="62" t="str">
        <f aca="false">IF(OR(R205="Review",R205=""),"",IF(R205=0,"",S205/R205))</f>
        <v/>
      </c>
      <c r="U205" s="63"/>
      <c r="V205" s="63"/>
      <c r="W205" s="63"/>
      <c r="X205" s="63"/>
      <c r="Y205" s="63"/>
      <c r="Z205" s="63"/>
      <c r="AA205" s="63"/>
      <c r="AB205" s="63"/>
      <c r="AC205" s="2"/>
      <c r="AD205" s="64" t="n">
        <f aca="false">AND(NOT(ISBLANK(C205)),NOT(ISBLANK(E205)),NOT(ISBLANK(H205)),NOT(ISBLANK(I205)),NOT(ISBLANK(O205)),NOT(ISBLANK(Q205)),Q205&gt;=0,O205&gt;=0,H205&gt;=0,I205&gt;=0,G205&gt;0)</f>
        <v>0</v>
      </c>
      <c r="AE205" s="63" t="s">
        <v>39</v>
      </c>
      <c r="AF205" s="65" t="str">
        <f aca="false">IF(AD205=0,"Review",IF($H$3="US",((H205-I205-(AG205*G205))/(G205*M205)-(L205*Q205))*P205,((H205-I205-(AG205*G205))/(G205*M205)-(L205/8.696*Q205))*P205*37))</f>
        <v>Review</v>
      </c>
      <c r="AG205" s="66" t="n">
        <f aca="false">IF(OR(N205="SLT",N205="LLT",N205="LLT-OO",N205="HLT"),0.022223,0.066667)</f>
        <v>0.066667</v>
      </c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</row>
    <row r="206" customFormat="false" ht="18.1" hidden="false" customHeight="true" outlineLevel="0" collapsed="false">
      <c r="A206" s="23"/>
      <c r="B206" s="23"/>
      <c r="C206" s="24"/>
      <c r="D206" s="25"/>
      <c r="E206" s="24"/>
      <c r="F206" s="25"/>
      <c r="G206" s="26" t="str">
        <f aca="false">IF(OR(C206="",D206="",E206="",F206=""),"",(E206+F206)-(C206+D206))</f>
        <v/>
      </c>
      <c r="H206" s="27"/>
      <c r="I206" s="28"/>
      <c r="J206" s="29" t="n">
        <f aca="false">IF(N206="SST",0.314473,IF(N206="SLT",0.031243,IF(N206="LST",0.124228,IF(N206="LLT",0.010189,IF(N206="LST-OO",0.074671,IF(N206="LLT-OO",0.011965,IF(N206="LMT-OO",0.013497,IF(N206="HST",7.2954,IF(N206="HLT",0.60795)))))))))</f>
        <v>0</v>
      </c>
      <c r="K206" s="29" t="n">
        <f aca="false">IF(N206="SST",0.260619,IF(N206="SLT",0.02188,IF(N206="LST",0.040676,IF(N206="LLT",0.003372,IF(N206="LST-OO",0.037557,IF(N206="LLT-OO",0.002079,IF(N206="LMT-OO",0.012499,IF(N206="HST",0.004293,IF(N206="HLT",0.0003578)))))))))</f>
        <v>0</v>
      </c>
      <c r="L206" s="30" t="n">
        <f aca="false">IF(N206="SST",0.087,IF(N206="SLT",0.087,IF(N206="LST",0.12,IF(N206="LLT",0.12,IF(N206="LST-OO",0.12,IF(N206="LLT-OO",0.12,IF(N206="LMT-OO",0.12,IF(N206="HST",0.07,IF(N206="HLT",0.07)))))))))</f>
        <v>0</v>
      </c>
      <c r="M206" s="31" t="str">
        <f aca="false">IF(OR(H206="",I206=""),"",IF(N206="HST",J206+K206*((I206+H206)/2),IF(N206="HLT",J206+K206*((I206+H206)/2),J206+K206*LN((I206+H206)/2))))</f>
        <v/>
      </c>
      <c r="N206" s="28"/>
      <c r="O206" s="28"/>
      <c r="P206" s="26" t="str">
        <f aca="false">IF(O206="","",IF($H$3="US",IF(LEFT(N206,1)="S",IF(O206&lt;=4000,1,IF(O206&gt;4000,0.79+(6*O206/100000))),IF(LEFT(N206,1)="L",IF(O206&lt;=200,1,IF(O206&gt;200,1.005+(4.5526*O206/100000))),IF(LEFT(N206,1)="H",1))),IF($H$3="SI",IF(LEFT(N206,1)="S",IF(O206&lt;=1219.51,1,IF(O206&gt;1219.51,0.79+(6*(O206*3.28)/100000))),IF(LEFT(N206,1)="L",IF(O206&lt;=60.98,1,IF(O206&gt;60.98,1.005+(4.5526*(O206*3.28)/100000))),IF(LEFT(N206,1)="H",1))))))</f>
        <v/>
      </c>
      <c r="Q206" s="32"/>
      <c r="R206" s="33" t="str">
        <f aca="false">IF(OR(A206="",N206=""),"",IF(AF206&lt;0,0,IF(AD206=0,"Review",IF($H$3="US",ROUND(((H206-I206-(AG206*G206))/(G206*M206)-(L206*Q206))*P206,1),ROUND(((H206-I206-(AG206*G206))/(G206*M206)-(L206/8.696*Q206))*P206*37,1)))))</f>
        <v/>
      </c>
      <c r="S206" s="34" t="str">
        <f aca="false">IF(OR(R206="Review",R206=""),"",IF(R206=0,"",(SQRT(SUMSQ((5),(100*1.4/(H206-I206)),(100*IF($H$3="US",0.1,0.1*37)/R206)))/100)*R206))</f>
        <v/>
      </c>
      <c r="T206" s="62" t="str">
        <f aca="false">IF(OR(R206="Review",R206=""),"",IF(R206=0,"",S206/R206))</f>
        <v/>
      </c>
      <c r="U206" s="63"/>
      <c r="V206" s="63"/>
      <c r="W206" s="63"/>
      <c r="X206" s="63"/>
      <c r="Y206" s="63"/>
      <c r="Z206" s="63"/>
      <c r="AA206" s="63"/>
      <c r="AB206" s="63"/>
      <c r="AC206" s="2"/>
      <c r="AD206" s="64" t="n">
        <f aca="false">AND(NOT(ISBLANK(C206)),NOT(ISBLANK(E206)),NOT(ISBLANK(H206)),NOT(ISBLANK(I206)),NOT(ISBLANK(O206)),NOT(ISBLANK(Q206)),Q206&gt;=0,O206&gt;=0,H206&gt;=0,I206&gt;=0,G206&gt;0)</f>
        <v>0</v>
      </c>
      <c r="AE206" s="63" t="s">
        <v>39</v>
      </c>
      <c r="AF206" s="65" t="str">
        <f aca="false">IF(AD206=0,"Review",IF($H$3="US",((H206-I206-(AG206*G206))/(G206*M206)-(L206*Q206))*P206,((H206-I206-(AG206*G206))/(G206*M206)-(L206/8.696*Q206))*P206*37))</f>
        <v>Review</v>
      </c>
      <c r="AG206" s="66" t="n">
        <f aca="false">IF(OR(N206="SLT",N206="LLT",N206="LLT-OO",N206="HLT"),0.022223,0.066667)</f>
        <v>0.066667</v>
      </c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</row>
    <row r="207" customFormat="false" ht="18.1" hidden="false" customHeight="true" outlineLevel="0" collapsed="false">
      <c r="A207" s="23"/>
      <c r="B207" s="23"/>
      <c r="C207" s="24"/>
      <c r="D207" s="25"/>
      <c r="E207" s="24"/>
      <c r="F207" s="25"/>
      <c r="G207" s="26" t="str">
        <f aca="false">IF(OR(C207="",D207="",E207="",F207=""),"",(E207+F207)-(C207+D207))</f>
        <v/>
      </c>
      <c r="H207" s="27"/>
      <c r="I207" s="28"/>
      <c r="J207" s="29" t="n">
        <f aca="false">IF(N207="SST",0.314473,IF(N207="SLT",0.031243,IF(N207="LST",0.124228,IF(N207="LLT",0.010189,IF(N207="LST-OO",0.074671,IF(N207="LLT-OO",0.011965,IF(N207="LMT-OO",0.013497,IF(N207="HST",7.2954,IF(N207="HLT",0.60795)))))))))</f>
        <v>0</v>
      </c>
      <c r="K207" s="29" t="n">
        <f aca="false">IF(N207="SST",0.260619,IF(N207="SLT",0.02188,IF(N207="LST",0.040676,IF(N207="LLT",0.003372,IF(N207="LST-OO",0.037557,IF(N207="LLT-OO",0.002079,IF(N207="LMT-OO",0.012499,IF(N207="HST",0.004293,IF(N207="HLT",0.0003578)))))))))</f>
        <v>0</v>
      </c>
      <c r="L207" s="30" t="n">
        <f aca="false">IF(N207="SST",0.087,IF(N207="SLT",0.087,IF(N207="LST",0.12,IF(N207="LLT",0.12,IF(N207="LST-OO",0.12,IF(N207="LLT-OO",0.12,IF(N207="LMT-OO",0.12,IF(N207="HST",0.07,IF(N207="HLT",0.07)))))))))</f>
        <v>0</v>
      </c>
      <c r="M207" s="31" t="str">
        <f aca="false">IF(OR(H207="",I207=""),"",IF(N207="HST",J207+K207*((I207+H207)/2),IF(N207="HLT",J207+K207*((I207+H207)/2),J207+K207*LN((I207+H207)/2))))</f>
        <v/>
      </c>
      <c r="N207" s="28"/>
      <c r="O207" s="28"/>
      <c r="P207" s="26" t="str">
        <f aca="false">IF(O207="","",IF($H$3="US",IF(LEFT(N207,1)="S",IF(O207&lt;=4000,1,IF(O207&gt;4000,0.79+(6*O207/100000))),IF(LEFT(N207,1)="L",IF(O207&lt;=200,1,IF(O207&gt;200,1.005+(4.5526*O207/100000))),IF(LEFT(N207,1)="H",1))),IF($H$3="SI",IF(LEFT(N207,1)="S",IF(O207&lt;=1219.51,1,IF(O207&gt;1219.51,0.79+(6*(O207*3.28)/100000))),IF(LEFT(N207,1)="L",IF(O207&lt;=60.98,1,IF(O207&gt;60.98,1.005+(4.5526*(O207*3.28)/100000))),IF(LEFT(N207,1)="H",1))))))</f>
        <v/>
      </c>
      <c r="Q207" s="32"/>
      <c r="R207" s="33" t="str">
        <f aca="false">IF(OR(A207="",N207=""),"",IF(AF207&lt;0,0,IF(AD207=0,"Review",IF($H$3="US",ROUND(((H207-I207-(AG207*G207))/(G207*M207)-(L207*Q207))*P207,1),ROUND(((H207-I207-(AG207*G207))/(G207*M207)-(L207/8.696*Q207))*P207*37,1)))))</f>
        <v/>
      </c>
      <c r="S207" s="34" t="str">
        <f aca="false">IF(OR(R207="Review",R207=""),"",IF(R207=0,"",(SQRT(SUMSQ((5),(100*1.4/(H207-I207)),(100*IF($H$3="US",0.1,0.1*37)/R207)))/100)*R207))</f>
        <v/>
      </c>
      <c r="T207" s="62" t="str">
        <f aca="false">IF(OR(R207="Review",R207=""),"",IF(R207=0,"",S207/R207))</f>
        <v/>
      </c>
      <c r="U207" s="63"/>
      <c r="V207" s="63"/>
      <c r="W207" s="63"/>
      <c r="X207" s="63"/>
      <c r="Y207" s="63"/>
      <c r="Z207" s="63"/>
      <c r="AA207" s="63"/>
      <c r="AB207" s="63"/>
      <c r="AC207" s="2"/>
      <c r="AD207" s="64" t="n">
        <f aca="false">AND(NOT(ISBLANK(C207)),NOT(ISBLANK(E207)),NOT(ISBLANK(H207)),NOT(ISBLANK(I207)),NOT(ISBLANK(O207)),NOT(ISBLANK(Q207)),Q207&gt;=0,O207&gt;=0,H207&gt;=0,I207&gt;=0,G207&gt;0)</f>
        <v>0</v>
      </c>
      <c r="AE207" s="63" t="s">
        <v>39</v>
      </c>
      <c r="AF207" s="65" t="str">
        <f aca="false">IF(AD207=0,"Review",IF($H$3="US",((H207-I207-(AG207*G207))/(G207*M207)-(L207*Q207))*P207,((H207-I207-(AG207*G207))/(G207*M207)-(L207/8.696*Q207))*P207*37))</f>
        <v>Review</v>
      </c>
      <c r="AG207" s="66" t="n">
        <f aca="false">IF(OR(N207="SLT",N207="LLT",N207="LLT-OO",N207="HLT"),0.022223,0.066667)</f>
        <v>0.066667</v>
      </c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</row>
    <row r="208" customFormat="false" ht="18.1" hidden="false" customHeight="true" outlineLevel="0" collapsed="false">
      <c r="A208" s="23"/>
      <c r="B208" s="23"/>
      <c r="C208" s="24"/>
      <c r="D208" s="25"/>
      <c r="E208" s="24"/>
      <c r="F208" s="25"/>
      <c r="G208" s="26" t="str">
        <f aca="false">IF(OR(C208="",D208="",E208="",F208=""),"",(E208+F208)-(C208+D208))</f>
        <v/>
      </c>
      <c r="H208" s="27"/>
      <c r="I208" s="28"/>
      <c r="J208" s="29" t="n">
        <f aca="false">IF(N208="SST",0.314473,IF(N208="SLT",0.031243,IF(N208="LST",0.124228,IF(N208="LLT",0.010189,IF(N208="LST-OO",0.074671,IF(N208="LLT-OO",0.011965,IF(N208="LMT-OO",0.013497,IF(N208="HST",7.2954,IF(N208="HLT",0.60795)))))))))</f>
        <v>0</v>
      </c>
      <c r="K208" s="29" t="n">
        <f aca="false">IF(N208="SST",0.260619,IF(N208="SLT",0.02188,IF(N208="LST",0.040676,IF(N208="LLT",0.003372,IF(N208="LST-OO",0.037557,IF(N208="LLT-OO",0.002079,IF(N208="LMT-OO",0.012499,IF(N208="HST",0.004293,IF(N208="HLT",0.0003578)))))))))</f>
        <v>0</v>
      </c>
      <c r="L208" s="30" t="n">
        <f aca="false">IF(N208="SST",0.087,IF(N208="SLT",0.087,IF(N208="LST",0.12,IF(N208="LLT",0.12,IF(N208="LST-OO",0.12,IF(N208="LLT-OO",0.12,IF(N208="LMT-OO",0.12,IF(N208="HST",0.07,IF(N208="HLT",0.07)))))))))</f>
        <v>0</v>
      </c>
      <c r="M208" s="31" t="str">
        <f aca="false">IF(OR(H208="",I208=""),"",IF(N208="HST",J208+K208*((I208+H208)/2),IF(N208="HLT",J208+K208*((I208+H208)/2),J208+K208*LN((I208+H208)/2))))</f>
        <v/>
      </c>
      <c r="N208" s="28"/>
      <c r="O208" s="28"/>
      <c r="P208" s="26" t="str">
        <f aca="false">IF(O208="","",IF($H$3="US",IF(LEFT(N208,1)="S",IF(O208&lt;=4000,1,IF(O208&gt;4000,0.79+(6*O208/100000))),IF(LEFT(N208,1)="L",IF(O208&lt;=200,1,IF(O208&gt;200,1.005+(4.5526*O208/100000))),IF(LEFT(N208,1)="H",1))),IF($H$3="SI",IF(LEFT(N208,1)="S",IF(O208&lt;=1219.51,1,IF(O208&gt;1219.51,0.79+(6*(O208*3.28)/100000))),IF(LEFT(N208,1)="L",IF(O208&lt;=60.98,1,IF(O208&gt;60.98,1.005+(4.5526*(O208*3.28)/100000))),IF(LEFT(N208,1)="H",1))))))</f>
        <v/>
      </c>
      <c r="Q208" s="32"/>
      <c r="R208" s="33" t="str">
        <f aca="false">IF(OR(A208="",N208=""),"",IF(AF208&lt;0,0,IF(AD208=0,"Review",IF($H$3="US",ROUND(((H208-I208-(AG208*G208))/(G208*M208)-(L208*Q208))*P208,1),ROUND(((H208-I208-(AG208*G208))/(G208*M208)-(L208/8.696*Q208))*P208*37,1)))))</f>
        <v/>
      </c>
      <c r="S208" s="34" t="str">
        <f aca="false">IF(OR(R208="Review",R208=""),"",IF(R208=0,"",(SQRT(SUMSQ((5),(100*1.4/(H208-I208)),(100*IF($H$3="US",0.1,0.1*37)/R208)))/100)*R208))</f>
        <v/>
      </c>
      <c r="T208" s="62" t="str">
        <f aca="false">IF(OR(R208="Review",R208=""),"",IF(R208=0,"",S208/R208))</f>
        <v/>
      </c>
      <c r="U208" s="63"/>
      <c r="V208" s="63"/>
      <c r="W208" s="63"/>
      <c r="X208" s="63"/>
      <c r="Y208" s="63"/>
      <c r="Z208" s="63"/>
      <c r="AA208" s="63"/>
      <c r="AB208" s="63"/>
      <c r="AC208" s="2"/>
      <c r="AD208" s="64" t="n">
        <f aca="false">AND(NOT(ISBLANK(C208)),NOT(ISBLANK(E208)),NOT(ISBLANK(H208)),NOT(ISBLANK(I208)),NOT(ISBLANK(O208)),NOT(ISBLANK(Q208)),Q208&gt;=0,O208&gt;=0,H208&gt;=0,I208&gt;=0,G208&gt;0)</f>
        <v>0</v>
      </c>
      <c r="AE208" s="63" t="s">
        <v>39</v>
      </c>
      <c r="AF208" s="65" t="str">
        <f aca="false">IF(AD208=0,"Review",IF($H$3="US",((H208-I208-(AG208*G208))/(G208*M208)-(L208*Q208))*P208,((H208-I208-(AG208*G208))/(G208*M208)-(L208/8.696*Q208))*P208*37))</f>
        <v>Review</v>
      </c>
      <c r="AG208" s="66" t="n">
        <f aca="false">IF(OR(N208="SLT",N208="LLT",N208="LLT-OO",N208="HLT"),0.022223,0.066667)</f>
        <v>0.066667</v>
      </c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  <c r="BN208" s="63"/>
    </row>
    <row r="209" customFormat="false" ht="18.1" hidden="false" customHeight="true" outlineLevel="0" collapsed="false">
      <c r="A209" s="23"/>
      <c r="B209" s="23"/>
      <c r="C209" s="24"/>
      <c r="D209" s="25"/>
      <c r="E209" s="24"/>
      <c r="F209" s="25"/>
      <c r="G209" s="26" t="str">
        <f aca="false">IF(OR(C209="",D209="",E209="",F209=""),"",(E209+F209)-(C209+D209))</f>
        <v/>
      </c>
      <c r="H209" s="27"/>
      <c r="I209" s="28"/>
      <c r="J209" s="29" t="n">
        <f aca="false">IF(N209="SST",0.314473,IF(N209="SLT",0.031243,IF(N209="LST",0.124228,IF(N209="LLT",0.010189,IF(N209="LST-OO",0.074671,IF(N209="LLT-OO",0.011965,IF(N209="LMT-OO",0.013497,IF(N209="HST",7.2954,IF(N209="HLT",0.60795)))))))))</f>
        <v>0</v>
      </c>
      <c r="K209" s="29" t="n">
        <f aca="false">IF(N209="SST",0.260619,IF(N209="SLT",0.02188,IF(N209="LST",0.040676,IF(N209="LLT",0.003372,IF(N209="LST-OO",0.037557,IF(N209="LLT-OO",0.002079,IF(N209="LMT-OO",0.012499,IF(N209="HST",0.004293,IF(N209="HLT",0.0003578)))))))))</f>
        <v>0</v>
      </c>
      <c r="L209" s="30" t="n">
        <f aca="false">IF(N209="SST",0.087,IF(N209="SLT",0.087,IF(N209="LST",0.12,IF(N209="LLT",0.12,IF(N209="LST-OO",0.12,IF(N209="LLT-OO",0.12,IF(N209="LMT-OO",0.12,IF(N209="HST",0.07,IF(N209="HLT",0.07)))))))))</f>
        <v>0</v>
      </c>
      <c r="M209" s="31" t="str">
        <f aca="false">IF(OR(H209="",I209=""),"",IF(N209="HST",J209+K209*((I209+H209)/2),IF(N209="HLT",J209+K209*((I209+H209)/2),J209+K209*LN((I209+H209)/2))))</f>
        <v/>
      </c>
      <c r="N209" s="28"/>
      <c r="O209" s="28"/>
      <c r="P209" s="26" t="str">
        <f aca="false">IF(O209="","",IF($H$3="US",IF(LEFT(N209,1)="S",IF(O209&lt;=4000,1,IF(O209&gt;4000,0.79+(6*O209/100000))),IF(LEFT(N209,1)="L",IF(O209&lt;=200,1,IF(O209&gt;200,1.005+(4.5526*O209/100000))),IF(LEFT(N209,1)="H",1))),IF($H$3="SI",IF(LEFT(N209,1)="S",IF(O209&lt;=1219.51,1,IF(O209&gt;1219.51,0.79+(6*(O209*3.28)/100000))),IF(LEFT(N209,1)="L",IF(O209&lt;=60.98,1,IF(O209&gt;60.98,1.005+(4.5526*(O209*3.28)/100000))),IF(LEFT(N209,1)="H",1))))))</f>
        <v/>
      </c>
      <c r="Q209" s="32"/>
      <c r="R209" s="33" t="str">
        <f aca="false">IF(OR(A209="",N209=""),"",IF(AF209&lt;0,0,IF(AD209=0,"Review",IF($H$3="US",ROUND(((H209-I209-(AG209*G209))/(G209*M209)-(L209*Q209))*P209,1),ROUND(((H209-I209-(AG209*G209))/(G209*M209)-(L209/8.696*Q209))*P209*37,1)))))</f>
        <v/>
      </c>
      <c r="S209" s="34" t="str">
        <f aca="false">IF(OR(R209="Review",R209=""),"",IF(R209=0,"",(SQRT(SUMSQ((5),(100*1.4/(H209-I209)),(100*IF($H$3="US",0.1,0.1*37)/R209)))/100)*R209))</f>
        <v/>
      </c>
      <c r="T209" s="62" t="str">
        <f aca="false">IF(OR(R209="Review",R209=""),"",IF(R209=0,"",S209/R209))</f>
        <v/>
      </c>
      <c r="U209" s="63"/>
      <c r="V209" s="63"/>
      <c r="W209" s="63"/>
      <c r="X209" s="63"/>
      <c r="Y209" s="63"/>
      <c r="Z209" s="63"/>
      <c r="AA209" s="63"/>
      <c r="AB209" s="63"/>
      <c r="AC209" s="2"/>
      <c r="AD209" s="64" t="n">
        <f aca="false">AND(NOT(ISBLANK(C209)),NOT(ISBLANK(E209)),NOT(ISBLANK(H209)),NOT(ISBLANK(I209)),NOT(ISBLANK(O209)),NOT(ISBLANK(Q209)),Q209&gt;=0,O209&gt;=0,H209&gt;=0,I209&gt;=0,G209&gt;0)</f>
        <v>0</v>
      </c>
      <c r="AE209" s="63" t="s">
        <v>39</v>
      </c>
      <c r="AF209" s="65" t="str">
        <f aca="false">IF(AD209=0,"Review",IF($H$3="US",((H209-I209-(AG209*G209))/(G209*M209)-(L209*Q209))*P209,((H209-I209-(AG209*G209))/(G209*M209)-(L209/8.696*Q209))*P209*37))</f>
        <v>Review</v>
      </c>
      <c r="AG209" s="66" t="n">
        <f aca="false">IF(OR(N209="SLT",N209="LLT",N209="LLT-OO",N209="HLT"),0.022223,0.066667)</f>
        <v>0.066667</v>
      </c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  <c r="BN209" s="63"/>
    </row>
    <row r="210" customFormat="false" ht="18.1" hidden="false" customHeight="true" outlineLevel="0" collapsed="false">
      <c r="A210" s="23"/>
      <c r="B210" s="23"/>
      <c r="C210" s="24"/>
      <c r="D210" s="25"/>
      <c r="E210" s="24"/>
      <c r="F210" s="25"/>
      <c r="G210" s="26" t="str">
        <f aca="false">IF(OR(C210="",D210="",E210="",F210=""),"",(E210+F210)-(C210+D210))</f>
        <v/>
      </c>
      <c r="H210" s="27"/>
      <c r="I210" s="28"/>
      <c r="J210" s="29" t="n">
        <f aca="false">IF(N210="SST",0.314473,IF(N210="SLT",0.031243,IF(N210="LST",0.124228,IF(N210="LLT",0.010189,IF(N210="LST-OO",0.074671,IF(N210="LLT-OO",0.011965,IF(N210="LMT-OO",0.013497,IF(N210="HST",7.2954,IF(N210="HLT",0.60795)))))))))</f>
        <v>0</v>
      </c>
      <c r="K210" s="29" t="n">
        <f aca="false">IF(N210="SST",0.260619,IF(N210="SLT",0.02188,IF(N210="LST",0.040676,IF(N210="LLT",0.003372,IF(N210="LST-OO",0.037557,IF(N210="LLT-OO",0.002079,IF(N210="LMT-OO",0.012499,IF(N210="HST",0.004293,IF(N210="HLT",0.0003578)))))))))</f>
        <v>0</v>
      </c>
      <c r="L210" s="30" t="n">
        <f aca="false">IF(N210="SST",0.087,IF(N210="SLT",0.087,IF(N210="LST",0.12,IF(N210="LLT",0.12,IF(N210="LST-OO",0.12,IF(N210="LLT-OO",0.12,IF(N210="LMT-OO",0.12,IF(N210="HST",0.07,IF(N210="HLT",0.07)))))))))</f>
        <v>0</v>
      </c>
      <c r="M210" s="31" t="str">
        <f aca="false">IF(OR(H210="",I210=""),"",IF(N210="HST",J210+K210*((I210+H210)/2),IF(N210="HLT",J210+K210*((I210+H210)/2),J210+K210*LN((I210+H210)/2))))</f>
        <v/>
      </c>
      <c r="N210" s="28"/>
      <c r="O210" s="28"/>
      <c r="P210" s="26" t="str">
        <f aca="false">IF(O210="","",IF($H$3="US",IF(LEFT(N210,1)="S",IF(O210&lt;=4000,1,IF(O210&gt;4000,0.79+(6*O210/100000))),IF(LEFT(N210,1)="L",IF(O210&lt;=200,1,IF(O210&gt;200,1.005+(4.5526*O210/100000))),IF(LEFT(N210,1)="H",1))),IF($H$3="SI",IF(LEFT(N210,1)="S",IF(O210&lt;=1219.51,1,IF(O210&gt;1219.51,0.79+(6*(O210*3.28)/100000))),IF(LEFT(N210,1)="L",IF(O210&lt;=60.98,1,IF(O210&gt;60.98,1.005+(4.5526*(O210*3.28)/100000))),IF(LEFT(N210,1)="H",1))))))</f>
        <v/>
      </c>
      <c r="Q210" s="32"/>
      <c r="R210" s="33" t="str">
        <f aca="false">IF(OR(A210="",N210=""),"",IF(AF210&lt;0,0,IF(AD210=0,"Review",IF($H$3="US",ROUND(((H210-I210-(AG210*G210))/(G210*M210)-(L210*Q210))*P210,1),ROUND(((H210-I210-(AG210*G210))/(G210*M210)-(L210/8.696*Q210))*P210*37,1)))))</f>
        <v/>
      </c>
      <c r="S210" s="34" t="str">
        <f aca="false">IF(OR(R210="Review",R210=""),"",IF(R210=0,"",(SQRT(SUMSQ((5),(100*1.4/(H210-I210)),(100*IF($H$3="US",0.1,0.1*37)/R210)))/100)*R210))</f>
        <v/>
      </c>
      <c r="T210" s="62" t="str">
        <f aca="false">IF(OR(R210="Review",R210=""),"",IF(R210=0,"",S210/R210))</f>
        <v/>
      </c>
      <c r="U210" s="63"/>
      <c r="V210" s="63"/>
      <c r="W210" s="63"/>
      <c r="X210" s="63"/>
      <c r="Y210" s="63"/>
      <c r="Z210" s="63"/>
      <c r="AA210" s="63"/>
      <c r="AB210" s="63"/>
      <c r="AC210" s="2"/>
      <c r="AD210" s="64" t="n">
        <f aca="false">AND(NOT(ISBLANK(C210)),NOT(ISBLANK(E210)),NOT(ISBLANK(H210)),NOT(ISBLANK(I210)),NOT(ISBLANK(O210)),NOT(ISBLANK(Q210)),Q210&gt;=0,O210&gt;=0,H210&gt;=0,I210&gt;=0,G210&gt;0)</f>
        <v>0</v>
      </c>
      <c r="AE210" s="63" t="s">
        <v>39</v>
      </c>
      <c r="AF210" s="65" t="str">
        <f aca="false">IF(AD210=0,"Review",IF($H$3="US",((H210-I210-(AG210*G210))/(G210*M210)-(L210*Q210))*P210,((H210-I210-(AG210*G210))/(G210*M210)-(L210/8.696*Q210))*P210*37))</f>
        <v>Review</v>
      </c>
      <c r="AG210" s="66" t="n">
        <f aca="false">IF(OR(N210="SLT",N210="LLT",N210="LLT-OO",N210="HLT"),0.022223,0.066667)</f>
        <v>0.066667</v>
      </c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</row>
    <row r="211" customFormat="false" ht="18.1" hidden="false" customHeight="true" outlineLevel="0" collapsed="false">
      <c r="A211" s="23"/>
      <c r="B211" s="23"/>
      <c r="C211" s="24"/>
      <c r="D211" s="25"/>
      <c r="E211" s="24"/>
      <c r="F211" s="25"/>
      <c r="G211" s="26" t="str">
        <f aca="false">IF(OR(C211="",D211="",E211="",F211=""),"",(E211+F211)-(C211+D211))</f>
        <v/>
      </c>
      <c r="H211" s="27"/>
      <c r="I211" s="28"/>
      <c r="J211" s="29" t="n">
        <f aca="false">IF(N211="SST",0.314473,IF(N211="SLT",0.031243,IF(N211="LST",0.124228,IF(N211="LLT",0.010189,IF(N211="LST-OO",0.074671,IF(N211="LLT-OO",0.011965,IF(N211="LMT-OO",0.013497,IF(N211="HST",7.2954,IF(N211="HLT",0.60795)))))))))</f>
        <v>0</v>
      </c>
      <c r="K211" s="29" t="n">
        <f aca="false">IF(N211="SST",0.260619,IF(N211="SLT",0.02188,IF(N211="LST",0.040676,IF(N211="LLT",0.003372,IF(N211="LST-OO",0.037557,IF(N211="LLT-OO",0.002079,IF(N211="LMT-OO",0.012499,IF(N211="HST",0.004293,IF(N211="HLT",0.0003578)))))))))</f>
        <v>0</v>
      </c>
      <c r="L211" s="30" t="n">
        <f aca="false">IF(N211="SST",0.087,IF(N211="SLT",0.087,IF(N211="LST",0.12,IF(N211="LLT",0.12,IF(N211="LST-OO",0.12,IF(N211="LLT-OO",0.12,IF(N211="LMT-OO",0.12,IF(N211="HST",0.07,IF(N211="HLT",0.07)))))))))</f>
        <v>0</v>
      </c>
      <c r="M211" s="31" t="str">
        <f aca="false">IF(OR(H211="",I211=""),"",IF(N211="HST",J211+K211*((I211+H211)/2),IF(N211="HLT",J211+K211*((I211+H211)/2),J211+K211*LN((I211+H211)/2))))</f>
        <v/>
      </c>
      <c r="N211" s="28"/>
      <c r="O211" s="28"/>
      <c r="P211" s="26" t="str">
        <f aca="false">IF(O211="","",IF($H$3="US",IF(LEFT(N211,1)="S",IF(O211&lt;=4000,1,IF(O211&gt;4000,0.79+(6*O211/100000))),IF(LEFT(N211,1)="L",IF(O211&lt;=200,1,IF(O211&gt;200,1.005+(4.5526*O211/100000))),IF(LEFT(N211,1)="H",1))),IF($H$3="SI",IF(LEFT(N211,1)="S",IF(O211&lt;=1219.51,1,IF(O211&gt;1219.51,0.79+(6*(O211*3.28)/100000))),IF(LEFT(N211,1)="L",IF(O211&lt;=60.98,1,IF(O211&gt;60.98,1.005+(4.5526*(O211*3.28)/100000))),IF(LEFT(N211,1)="H",1))))))</f>
        <v/>
      </c>
      <c r="Q211" s="32"/>
      <c r="R211" s="33" t="str">
        <f aca="false">IF(OR(A211="",N211=""),"",IF(AF211&lt;0,0,IF(AD211=0,"Review",IF($H$3="US",ROUND(((H211-I211-(AG211*G211))/(G211*M211)-(L211*Q211))*P211,1),ROUND(((H211-I211-(AG211*G211))/(G211*M211)-(L211/8.696*Q211))*P211*37,1)))))</f>
        <v/>
      </c>
      <c r="S211" s="34" t="str">
        <f aca="false">IF(OR(R211="Review",R211=""),"",IF(R211=0,"",(SQRT(SUMSQ((5),(100*1.4/(H211-I211)),(100*IF($H$3="US",0.1,0.1*37)/R211)))/100)*R211))</f>
        <v/>
      </c>
      <c r="T211" s="62" t="str">
        <f aca="false">IF(OR(R211="Review",R211=""),"",IF(R211=0,"",S211/R211))</f>
        <v/>
      </c>
      <c r="U211" s="63"/>
      <c r="V211" s="63"/>
      <c r="W211" s="63"/>
      <c r="X211" s="63"/>
      <c r="Y211" s="63"/>
      <c r="Z211" s="63"/>
      <c r="AA211" s="63"/>
      <c r="AB211" s="63"/>
      <c r="AC211" s="2"/>
      <c r="AD211" s="64" t="n">
        <f aca="false">AND(NOT(ISBLANK(C211)),NOT(ISBLANK(E211)),NOT(ISBLANK(H211)),NOT(ISBLANK(I211)),NOT(ISBLANK(O211)),NOT(ISBLANK(Q211)),Q211&gt;=0,O211&gt;=0,H211&gt;=0,I211&gt;=0,G211&gt;0)</f>
        <v>0</v>
      </c>
      <c r="AE211" s="63" t="s">
        <v>39</v>
      </c>
      <c r="AF211" s="65" t="str">
        <f aca="false">IF(AD211=0,"Review",IF($H$3="US",((H211-I211-(AG211*G211))/(G211*M211)-(L211*Q211))*P211,((H211-I211-(AG211*G211))/(G211*M211)-(L211/8.696*Q211))*P211*37))</f>
        <v>Review</v>
      </c>
      <c r="AG211" s="66" t="n">
        <f aca="false">IF(OR(N211="SLT",N211="LLT",N211="LLT-OO",N211="HLT"),0.022223,0.066667)</f>
        <v>0.066667</v>
      </c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  <c r="BI211" s="63"/>
      <c r="BJ211" s="63"/>
      <c r="BK211" s="63"/>
      <c r="BL211" s="63"/>
      <c r="BM211" s="63"/>
      <c r="BN211" s="63"/>
    </row>
    <row r="212" customFormat="false" ht="18.1" hidden="false" customHeight="true" outlineLevel="0" collapsed="false">
      <c r="A212" s="23"/>
      <c r="B212" s="23"/>
      <c r="C212" s="24"/>
      <c r="D212" s="25"/>
      <c r="E212" s="24"/>
      <c r="F212" s="25"/>
      <c r="G212" s="26" t="str">
        <f aca="false">IF(OR(C212="",D212="",E212="",F212=""),"",(E212+F212)-(C212+D212))</f>
        <v/>
      </c>
      <c r="H212" s="27"/>
      <c r="I212" s="28"/>
      <c r="J212" s="29" t="n">
        <f aca="false">IF(N212="SST",0.314473,IF(N212="SLT",0.031243,IF(N212="LST",0.124228,IF(N212="LLT",0.010189,IF(N212="LST-OO",0.074671,IF(N212="LLT-OO",0.011965,IF(N212="LMT-OO",0.013497,IF(N212="HST",7.2954,IF(N212="HLT",0.60795)))))))))</f>
        <v>0</v>
      </c>
      <c r="K212" s="29" t="n">
        <f aca="false">IF(N212="SST",0.260619,IF(N212="SLT",0.02188,IF(N212="LST",0.040676,IF(N212="LLT",0.003372,IF(N212="LST-OO",0.037557,IF(N212="LLT-OO",0.002079,IF(N212="LMT-OO",0.012499,IF(N212="HST",0.004293,IF(N212="HLT",0.0003578)))))))))</f>
        <v>0</v>
      </c>
      <c r="L212" s="30" t="n">
        <f aca="false">IF(N212="SST",0.087,IF(N212="SLT",0.087,IF(N212="LST",0.12,IF(N212="LLT",0.12,IF(N212="LST-OO",0.12,IF(N212="LLT-OO",0.12,IF(N212="LMT-OO",0.12,IF(N212="HST",0.07,IF(N212="HLT",0.07)))))))))</f>
        <v>0</v>
      </c>
      <c r="M212" s="31" t="str">
        <f aca="false">IF(OR(H212="",I212=""),"",IF(N212="HST",J212+K212*((I212+H212)/2),IF(N212="HLT",J212+K212*((I212+H212)/2),J212+K212*LN((I212+H212)/2))))</f>
        <v/>
      </c>
      <c r="N212" s="28"/>
      <c r="O212" s="28"/>
      <c r="P212" s="26" t="str">
        <f aca="false">IF(O212="","",IF($H$3="US",IF(LEFT(N212,1)="S",IF(O212&lt;=4000,1,IF(O212&gt;4000,0.79+(6*O212/100000))),IF(LEFT(N212,1)="L",IF(O212&lt;=200,1,IF(O212&gt;200,1.005+(4.5526*O212/100000))),IF(LEFT(N212,1)="H",1))),IF($H$3="SI",IF(LEFT(N212,1)="S",IF(O212&lt;=1219.51,1,IF(O212&gt;1219.51,0.79+(6*(O212*3.28)/100000))),IF(LEFT(N212,1)="L",IF(O212&lt;=60.98,1,IF(O212&gt;60.98,1.005+(4.5526*(O212*3.28)/100000))),IF(LEFT(N212,1)="H",1))))))</f>
        <v/>
      </c>
      <c r="Q212" s="32"/>
      <c r="R212" s="33" t="str">
        <f aca="false">IF(OR(A212="",N212=""),"",IF(AF212&lt;0,0,IF(AD212=0,"Review",IF($H$3="US",ROUND(((H212-I212-(AG212*G212))/(G212*M212)-(L212*Q212))*P212,1),ROUND(((H212-I212-(AG212*G212))/(G212*M212)-(L212/8.696*Q212))*P212*37,1)))))</f>
        <v/>
      </c>
      <c r="S212" s="34" t="str">
        <f aca="false">IF(OR(R212="Review",R212=""),"",IF(R212=0,"",(SQRT(SUMSQ((5),(100*1.4/(H212-I212)),(100*IF($H$3="US",0.1,0.1*37)/R212)))/100)*R212))</f>
        <v/>
      </c>
      <c r="T212" s="62" t="str">
        <f aca="false">IF(OR(R212="Review",R212=""),"",IF(R212=0,"",S212/R212))</f>
        <v/>
      </c>
      <c r="U212" s="63"/>
      <c r="V212" s="63"/>
      <c r="W212" s="63"/>
      <c r="X212" s="63"/>
      <c r="Y212" s="63"/>
      <c r="Z212" s="63"/>
      <c r="AA212" s="63"/>
      <c r="AB212" s="63"/>
      <c r="AC212" s="2"/>
      <c r="AD212" s="64" t="n">
        <f aca="false">AND(NOT(ISBLANK(C212)),NOT(ISBLANK(E212)),NOT(ISBLANK(H212)),NOT(ISBLANK(I212)),NOT(ISBLANK(O212)),NOT(ISBLANK(Q212)),Q212&gt;=0,O212&gt;=0,H212&gt;=0,I212&gt;=0,G212&gt;0)</f>
        <v>0</v>
      </c>
      <c r="AE212" s="63" t="s">
        <v>39</v>
      </c>
      <c r="AF212" s="65" t="str">
        <f aca="false">IF(AD212=0,"Review",IF($H$3="US",((H212-I212-(AG212*G212))/(G212*M212)-(L212*Q212))*P212,((H212-I212-(AG212*G212))/(G212*M212)-(L212/8.696*Q212))*P212*37))</f>
        <v>Review</v>
      </c>
      <c r="AG212" s="66" t="n">
        <f aca="false">IF(OR(N212="SLT",N212="LLT",N212="LLT-OO",N212="HLT"),0.022223,0.066667)</f>
        <v>0.066667</v>
      </c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  <c r="AX212" s="63"/>
      <c r="AY212" s="63"/>
      <c r="AZ212" s="63"/>
      <c r="BA212" s="63"/>
      <c r="BB212" s="63"/>
      <c r="BC212" s="63"/>
      <c r="BD212" s="63"/>
      <c r="BE212" s="63"/>
      <c r="BF212" s="63"/>
      <c r="BG212" s="63"/>
      <c r="BH212" s="63"/>
      <c r="BI212" s="63"/>
      <c r="BJ212" s="63"/>
      <c r="BK212" s="63"/>
      <c r="BL212" s="63"/>
      <c r="BM212" s="63"/>
      <c r="BN212" s="63"/>
    </row>
    <row r="213" customFormat="false" ht="18.1" hidden="false" customHeight="true" outlineLevel="0" collapsed="false">
      <c r="A213" s="23"/>
      <c r="B213" s="23"/>
      <c r="C213" s="24"/>
      <c r="D213" s="25"/>
      <c r="E213" s="24"/>
      <c r="F213" s="25"/>
      <c r="G213" s="26" t="str">
        <f aca="false">IF(OR(C213="",D213="",E213="",F213=""),"",(E213+F213)-(C213+D213))</f>
        <v/>
      </c>
      <c r="H213" s="27"/>
      <c r="I213" s="28"/>
      <c r="J213" s="29" t="n">
        <f aca="false">IF(N213="SST",0.314473,IF(N213="SLT",0.031243,IF(N213="LST",0.124228,IF(N213="LLT",0.010189,IF(N213="LST-OO",0.074671,IF(N213="LLT-OO",0.011965,IF(N213="LMT-OO",0.013497,IF(N213="HST",7.2954,IF(N213="HLT",0.60795)))))))))</f>
        <v>0</v>
      </c>
      <c r="K213" s="29" t="n">
        <f aca="false">IF(N213="SST",0.260619,IF(N213="SLT",0.02188,IF(N213="LST",0.040676,IF(N213="LLT",0.003372,IF(N213="LST-OO",0.037557,IF(N213="LLT-OO",0.002079,IF(N213="LMT-OO",0.012499,IF(N213="HST",0.004293,IF(N213="HLT",0.0003578)))))))))</f>
        <v>0</v>
      </c>
      <c r="L213" s="30" t="n">
        <f aca="false">IF(N213="SST",0.087,IF(N213="SLT",0.087,IF(N213="LST",0.12,IF(N213="LLT",0.12,IF(N213="LST-OO",0.12,IF(N213="LLT-OO",0.12,IF(N213="LMT-OO",0.12,IF(N213="HST",0.07,IF(N213="HLT",0.07)))))))))</f>
        <v>0</v>
      </c>
      <c r="M213" s="31" t="str">
        <f aca="false">IF(OR(H213="",I213=""),"",IF(N213="HST",J213+K213*((I213+H213)/2),IF(N213="HLT",J213+K213*((I213+H213)/2),J213+K213*LN((I213+H213)/2))))</f>
        <v/>
      </c>
      <c r="N213" s="28"/>
      <c r="O213" s="28"/>
      <c r="P213" s="26" t="str">
        <f aca="false">IF(O213="","",IF($H$3="US",IF(LEFT(N213,1)="S",IF(O213&lt;=4000,1,IF(O213&gt;4000,0.79+(6*O213/100000))),IF(LEFT(N213,1)="L",IF(O213&lt;=200,1,IF(O213&gt;200,1.005+(4.5526*O213/100000))),IF(LEFT(N213,1)="H",1))),IF($H$3="SI",IF(LEFT(N213,1)="S",IF(O213&lt;=1219.51,1,IF(O213&gt;1219.51,0.79+(6*(O213*3.28)/100000))),IF(LEFT(N213,1)="L",IF(O213&lt;=60.98,1,IF(O213&gt;60.98,1.005+(4.5526*(O213*3.28)/100000))),IF(LEFT(N213,1)="H",1))))))</f>
        <v/>
      </c>
      <c r="Q213" s="32"/>
      <c r="R213" s="33" t="str">
        <f aca="false">IF(OR(A213="",N213=""),"",IF(AF213&lt;0,0,IF(AD213=0,"Review",IF($H$3="US",ROUND(((H213-I213-(AG213*G213))/(G213*M213)-(L213*Q213))*P213,1),ROUND(((H213-I213-(AG213*G213))/(G213*M213)-(L213/8.696*Q213))*P213*37,1)))))</f>
        <v/>
      </c>
      <c r="S213" s="34" t="str">
        <f aca="false">IF(OR(R213="Review",R213=""),"",IF(R213=0,"",(SQRT(SUMSQ((5),(100*1.4/(H213-I213)),(100*IF($H$3="US",0.1,0.1*37)/R213)))/100)*R213))</f>
        <v/>
      </c>
      <c r="T213" s="62" t="str">
        <f aca="false">IF(OR(R213="Review",R213=""),"",IF(R213=0,"",S213/R213))</f>
        <v/>
      </c>
      <c r="U213" s="63"/>
      <c r="V213" s="63"/>
      <c r="W213" s="63"/>
      <c r="X213" s="63"/>
      <c r="Y213" s="63"/>
      <c r="Z213" s="63"/>
      <c r="AA213" s="63"/>
      <c r="AB213" s="63"/>
      <c r="AC213" s="2"/>
      <c r="AD213" s="64" t="n">
        <f aca="false">AND(NOT(ISBLANK(C213)),NOT(ISBLANK(E213)),NOT(ISBLANK(H213)),NOT(ISBLANK(I213)),NOT(ISBLANK(O213)),NOT(ISBLANK(Q213)),Q213&gt;=0,O213&gt;=0,H213&gt;=0,I213&gt;=0,G213&gt;0)</f>
        <v>0</v>
      </c>
      <c r="AE213" s="63" t="s">
        <v>39</v>
      </c>
      <c r="AF213" s="65" t="str">
        <f aca="false">IF(AD213=0,"Review",IF($H$3="US",((H213-I213-(AG213*G213))/(G213*M213)-(L213*Q213))*P213,((H213-I213-(AG213*G213))/(G213*M213)-(L213/8.696*Q213))*P213*37))</f>
        <v>Review</v>
      </c>
      <c r="AG213" s="66" t="n">
        <f aca="false">IF(OR(N213="SLT",N213="LLT",N213="LLT-OO",N213="HLT"),0.022223,0.066667)</f>
        <v>0.066667</v>
      </c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3"/>
      <c r="BH213" s="63"/>
      <c r="BI213" s="63"/>
      <c r="BJ213" s="63"/>
      <c r="BK213" s="63"/>
      <c r="BL213" s="63"/>
      <c r="BM213" s="63"/>
      <c r="BN213" s="63"/>
    </row>
    <row r="214" customFormat="false" ht="18.1" hidden="false" customHeight="true" outlineLevel="0" collapsed="false">
      <c r="A214" s="23"/>
      <c r="B214" s="23"/>
      <c r="C214" s="24"/>
      <c r="D214" s="25"/>
      <c r="E214" s="24"/>
      <c r="F214" s="25"/>
      <c r="G214" s="26" t="str">
        <f aca="false">IF(OR(C214="",D214="",E214="",F214=""),"",(E214+F214)-(C214+D214))</f>
        <v/>
      </c>
      <c r="H214" s="27"/>
      <c r="I214" s="28"/>
      <c r="J214" s="29" t="n">
        <f aca="false">IF(N214="SST",0.314473,IF(N214="SLT",0.031243,IF(N214="LST",0.124228,IF(N214="LLT",0.010189,IF(N214="LST-OO",0.074671,IF(N214="LLT-OO",0.011965,IF(N214="LMT-OO",0.013497,IF(N214="HST",7.2954,IF(N214="HLT",0.60795)))))))))</f>
        <v>0</v>
      </c>
      <c r="K214" s="29" t="n">
        <f aca="false">IF(N214="SST",0.260619,IF(N214="SLT",0.02188,IF(N214="LST",0.040676,IF(N214="LLT",0.003372,IF(N214="LST-OO",0.037557,IF(N214="LLT-OO",0.002079,IF(N214="LMT-OO",0.012499,IF(N214="HST",0.004293,IF(N214="HLT",0.0003578)))))))))</f>
        <v>0</v>
      </c>
      <c r="L214" s="30" t="n">
        <f aca="false">IF(N214="SST",0.087,IF(N214="SLT",0.087,IF(N214="LST",0.12,IF(N214="LLT",0.12,IF(N214="LST-OO",0.12,IF(N214="LLT-OO",0.12,IF(N214="LMT-OO",0.12,IF(N214="HST",0.07,IF(N214="HLT",0.07)))))))))</f>
        <v>0</v>
      </c>
      <c r="M214" s="31" t="str">
        <f aca="false">IF(OR(H214="",I214=""),"",IF(N214="HST",J214+K214*((I214+H214)/2),IF(N214="HLT",J214+K214*((I214+H214)/2),J214+K214*LN((I214+H214)/2))))</f>
        <v/>
      </c>
      <c r="N214" s="28"/>
      <c r="O214" s="28"/>
      <c r="P214" s="26" t="str">
        <f aca="false">IF(O214="","",IF($H$3="US",IF(LEFT(N214,1)="S",IF(O214&lt;=4000,1,IF(O214&gt;4000,0.79+(6*O214/100000))),IF(LEFT(N214,1)="L",IF(O214&lt;=200,1,IF(O214&gt;200,1.005+(4.5526*O214/100000))),IF(LEFT(N214,1)="H",1))),IF($H$3="SI",IF(LEFT(N214,1)="S",IF(O214&lt;=1219.51,1,IF(O214&gt;1219.51,0.79+(6*(O214*3.28)/100000))),IF(LEFT(N214,1)="L",IF(O214&lt;=60.98,1,IF(O214&gt;60.98,1.005+(4.5526*(O214*3.28)/100000))),IF(LEFT(N214,1)="H",1))))))</f>
        <v/>
      </c>
      <c r="Q214" s="32"/>
      <c r="R214" s="33" t="str">
        <f aca="false">IF(OR(A214="",N214=""),"",IF(AF214&lt;0,0,IF(AD214=0,"Review",IF($H$3="US",ROUND(((H214-I214-(AG214*G214))/(G214*M214)-(L214*Q214))*P214,1),ROUND(((H214-I214-(AG214*G214))/(G214*M214)-(L214/8.696*Q214))*P214*37,1)))))</f>
        <v/>
      </c>
      <c r="S214" s="34" t="str">
        <f aca="false">IF(OR(R214="Review",R214=""),"",IF(R214=0,"",(SQRT(SUMSQ((5),(100*1.4/(H214-I214)),(100*IF($H$3="US",0.1,0.1*37)/R214)))/100)*R214))</f>
        <v/>
      </c>
      <c r="T214" s="62" t="str">
        <f aca="false">IF(OR(R214="Review",R214=""),"",IF(R214=0,"",S214/R214))</f>
        <v/>
      </c>
      <c r="U214" s="63"/>
      <c r="V214" s="63"/>
      <c r="W214" s="63"/>
      <c r="X214" s="63"/>
      <c r="Y214" s="63"/>
      <c r="Z214" s="63"/>
      <c r="AA214" s="63"/>
      <c r="AB214" s="63"/>
      <c r="AC214" s="2"/>
      <c r="AD214" s="64" t="n">
        <f aca="false">AND(NOT(ISBLANK(C214)),NOT(ISBLANK(E214)),NOT(ISBLANK(H214)),NOT(ISBLANK(I214)),NOT(ISBLANK(O214)),NOT(ISBLANK(Q214)),Q214&gt;=0,O214&gt;=0,H214&gt;=0,I214&gt;=0,G214&gt;0)</f>
        <v>0</v>
      </c>
      <c r="AE214" s="63" t="s">
        <v>39</v>
      </c>
      <c r="AF214" s="65" t="str">
        <f aca="false">IF(AD214=0,"Review",IF($H$3="US",((H214-I214-(AG214*G214))/(G214*M214)-(L214*Q214))*P214,((H214-I214-(AG214*G214))/(G214*M214)-(L214/8.696*Q214))*P214*37))</f>
        <v>Review</v>
      </c>
      <c r="AG214" s="66" t="n">
        <f aca="false">IF(OR(N214="SLT",N214="LLT",N214="LLT-OO",N214="HLT"),0.022223,0.066667)</f>
        <v>0.066667</v>
      </c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  <c r="BA214" s="63"/>
      <c r="BB214" s="63"/>
      <c r="BC214" s="63"/>
      <c r="BD214" s="63"/>
      <c r="BE214" s="63"/>
      <c r="BF214" s="63"/>
      <c r="BG214" s="63"/>
      <c r="BH214" s="63"/>
      <c r="BI214" s="63"/>
      <c r="BJ214" s="63"/>
      <c r="BK214" s="63"/>
      <c r="BL214" s="63"/>
      <c r="BM214" s="63"/>
      <c r="BN214" s="63"/>
    </row>
    <row r="215" customFormat="false" ht="18.1" hidden="false" customHeight="true" outlineLevel="0" collapsed="false">
      <c r="A215" s="23"/>
      <c r="B215" s="23"/>
      <c r="C215" s="24"/>
      <c r="D215" s="25"/>
      <c r="E215" s="24"/>
      <c r="F215" s="25"/>
      <c r="G215" s="26" t="str">
        <f aca="false">IF(OR(C215="",D215="",E215="",F215=""),"",(E215+F215)-(C215+D215))</f>
        <v/>
      </c>
      <c r="H215" s="27"/>
      <c r="I215" s="28"/>
      <c r="J215" s="29" t="n">
        <f aca="false">IF(N215="SST",0.314473,IF(N215="SLT",0.031243,IF(N215="LST",0.124228,IF(N215="LLT",0.010189,IF(N215="LST-OO",0.074671,IF(N215="LLT-OO",0.011965,IF(N215="LMT-OO",0.013497,IF(N215="HST",7.2954,IF(N215="HLT",0.60795)))))))))</f>
        <v>0</v>
      </c>
      <c r="K215" s="29" t="n">
        <f aca="false">IF(N215="SST",0.260619,IF(N215="SLT",0.02188,IF(N215="LST",0.040676,IF(N215="LLT",0.003372,IF(N215="LST-OO",0.037557,IF(N215="LLT-OO",0.002079,IF(N215="LMT-OO",0.012499,IF(N215="HST",0.004293,IF(N215="HLT",0.0003578)))))))))</f>
        <v>0</v>
      </c>
      <c r="L215" s="30" t="n">
        <f aca="false">IF(N215="SST",0.087,IF(N215="SLT",0.087,IF(N215="LST",0.12,IF(N215="LLT",0.12,IF(N215="LST-OO",0.12,IF(N215="LLT-OO",0.12,IF(N215="LMT-OO",0.12,IF(N215="HST",0.07,IF(N215="HLT",0.07)))))))))</f>
        <v>0</v>
      </c>
      <c r="M215" s="31" t="str">
        <f aca="false">IF(OR(H215="",I215=""),"",IF(N215="HST",J215+K215*((I215+H215)/2),IF(N215="HLT",J215+K215*((I215+H215)/2),J215+K215*LN((I215+H215)/2))))</f>
        <v/>
      </c>
      <c r="N215" s="28"/>
      <c r="O215" s="28"/>
      <c r="P215" s="26" t="str">
        <f aca="false">IF(O215="","",IF($H$3="US",IF(LEFT(N215,1)="S",IF(O215&lt;=4000,1,IF(O215&gt;4000,0.79+(6*O215/100000))),IF(LEFT(N215,1)="L",IF(O215&lt;=200,1,IF(O215&gt;200,1.005+(4.5526*O215/100000))),IF(LEFT(N215,1)="H",1))),IF($H$3="SI",IF(LEFT(N215,1)="S",IF(O215&lt;=1219.51,1,IF(O215&gt;1219.51,0.79+(6*(O215*3.28)/100000))),IF(LEFT(N215,1)="L",IF(O215&lt;=60.98,1,IF(O215&gt;60.98,1.005+(4.5526*(O215*3.28)/100000))),IF(LEFT(N215,1)="H",1))))))</f>
        <v/>
      </c>
      <c r="Q215" s="32"/>
      <c r="R215" s="33" t="str">
        <f aca="false">IF(OR(A215="",N215=""),"",IF(AF215&lt;0,0,IF(AD215=0,"Review",IF($H$3="US",ROUND(((H215-I215-(AG215*G215))/(G215*M215)-(L215*Q215))*P215,1),ROUND(((H215-I215-(AG215*G215))/(G215*M215)-(L215/8.696*Q215))*P215*37,1)))))</f>
        <v/>
      </c>
      <c r="S215" s="34" t="str">
        <f aca="false">IF(OR(R215="Review",R215=""),"",IF(R215=0,"",(SQRT(SUMSQ((5),(100*1.4/(H215-I215)),(100*IF($H$3="US",0.1,0.1*37)/R215)))/100)*R215))</f>
        <v/>
      </c>
      <c r="T215" s="62" t="str">
        <f aca="false">IF(OR(R215="Review",R215=""),"",IF(R215=0,"",S215/R215))</f>
        <v/>
      </c>
      <c r="U215" s="63"/>
      <c r="V215" s="63"/>
      <c r="W215" s="63"/>
      <c r="X215" s="63"/>
      <c r="Y215" s="63"/>
      <c r="Z215" s="63"/>
      <c r="AA215" s="63"/>
      <c r="AB215" s="63"/>
      <c r="AC215" s="2"/>
      <c r="AD215" s="64" t="n">
        <f aca="false">AND(NOT(ISBLANK(C215)),NOT(ISBLANK(E215)),NOT(ISBLANK(H215)),NOT(ISBLANK(I215)),NOT(ISBLANK(O215)),NOT(ISBLANK(Q215)),Q215&gt;=0,O215&gt;=0,H215&gt;=0,I215&gt;=0,G215&gt;0)</f>
        <v>0</v>
      </c>
      <c r="AE215" s="63" t="s">
        <v>39</v>
      </c>
      <c r="AF215" s="65" t="str">
        <f aca="false">IF(AD215=0,"Review",IF($H$3="US",((H215-I215-(AG215*G215))/(G215*M215)-(L215*Q215))*P215,((H215-I215-(AG215*G215))/(G215*M215)-(L215/8.696*Q215))*P215*37))</f>
        <v>Review</v>
      </c>
      <c r="AG215" s="66" t="n">
        <f aca="false">IF(OR(N215="SLT",N215="LLT",N215="LLT-OO",N215="HLT"),0.022223,0.066667)</f>
        <v>0.066667</v>
      </c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3"/>
      <c r="BH215" s="63"/>
      <c r="BI215" s="63"/>
      <c r="BJ215" s="63"/>
      <c r="BK215" s="63"/>
      <c r="BL215" s="63"/>
      <c r="BM215" s="63"/>
      <c r="BN215" s="63"/>
    </row>
    <row r="216" customFormat="false" ht="18.1" hidden="false" customHeight="true" outlineLevel="0" collapsed="false">
      <c r="A216" s="23"/>
      <c r="B216" s="23"/>
      <c r="C216" s="24"/>
      <c r="D216" s="25"/>
      <c r="E216" s="24"/>
      <c r="F216" s="25"/>
      <c r="G216" s="26" t="str">
        <f aca="false">IF(OR(C216="",D216="",E216="",F216=""),"",(E216+F216)-(C216+D216))</f>
        <v/>
      </c>
      <c r="H216" s="27"/>
      <c r="I216" s="28"/>
      <c r="J216" s="29" t="n">
        <f aca="false">IF(N216="SST",0.314473,IF(N216="SLT",0.031243,IF(N216="LST",0.124228,IF(N216="LLT",0.010189,IF(N216="LST-OO",0.074671,IF(N216="LLT-OO",0.011965,IF(N216="LMT-OO",0.013497,IF(N216="HST",7.2954,IF(N216="HLT",0.60795)))))))))</f>
        <v>0</v>
      </c>
      <c r="K216" s="29" t="n">
        <f aca="false">IF(N216="SST",0.260619,IF(N216="SLT",0.02188,IF(N216="LST",0.040676,IF(N216="LLT",0.003372,IF(N216="LST-OO",0.037557,IF(N216="LLT-OO",0.002079,IF(N216="LMT-OO",0.012499,IF(N216="HST",0.004293,IF(N216="HLT",0.0003578)))))))))</f>
        <v>0</v>
      </c>
      <c r="L216" s="30" t="n">
        <f aca="false">IF(N216="SST",0.087,IF(N216="SLT",0.087,IF(N216="LST",0.12,IF(N216="LLT",0.12,IF(N216="LST-OO",0.12,IF(N216="LLT-OO",0.12,IF(N216="LMT-OO",0.12,IF(N216="HST",0.07,IF(N216="HLT",0.07)))))))))</f>
        <v>0</v>
      </c>
      <c r="M216" s="31" t="str">
        <f aca="false">IF(OR(H216="",I216=""),"",IF(N216="HST",J216+K216*((I216+H216)/2),IF(N216="HLT",J216+K216*((I216+H216)/2),J216+K216*LN((I216+H216)/2))))</f>
        <v/>
      </c>
      <c r="N216" s="28"/>
      <c r="O216" s="28"/>
      <c r="P216" s="26" t="str">
        <f aca="false">IF(O216="","",IF($H$3="US",IF(LEFT(N216,1)="S",IF(O216&lt;=4000,1,IF(O216&gt;4000,0.79+(6*O216/100000))),IF(LEFT(N216,1)="L",IF(O216&lt;=200,1,IF(O216&gt;200,1.005+(4.5526*O216/100000))),IF(LEFT(N216,1)="H",1))),IF($H$3="SI",IF(LEFT(N216,1)="S",IF(O216&lt;=1219.51,1,IF(O216&gt;1219.51,0.79+(6*(O216*3.28)/100000))),IF(LEFT(N216,1)="L",IF(O216&lt;=60.98,1,IF(O216&gt;60.98,1.005+(4.5526*(O216*3.28)/100000))),IF(LEFT(N216,1)="H",1))))))</f>
        <v/>
      </c>
      <c r="Q216" s="32"/>
      <c r="R216" s="33" t="str">
        <f aca="false">IF(OR(A216="",N216=""),"",IF(AF216&lt;0,0,IF(AD216=0,"Review",IF($H$3="US",ROUND(((H216-I216-(AG216*G216))/(G216*M216)-(L216*Q216))*P216,1),ROUND(((H216-I216-(AG216*G216))/(G216*M216)-(L216/8.696*Q216))*P216*37,1)))))</f>
        <v/>
      </c>
      <c r="S216" s="34" t="str">
        <f aca="false">IF(OR(R216="Review",R216=""),"",IF(R216=0,"",(SQRT(SUMSQ((5),(100*1.4/(H216-I216)),(100*IF($H$3="US",0.1,0.1*37)/R216)))/100)*R216))</f>
        <v/>
      </c>
      <c r="T216" s="62" t="str">
        <f aca="false">IF(OR(R216="Review",R216=""),"",IF(R216=0,"",S216/R216))</f>
        <v/>
      </c>
      <c r="U216" s="63"/>
      <c r="V216" s="63"/>
      <c r="W216" s="63"/>
      <c r="X216" s="63"/>
      <c r="Y216" s="63"/>
      <c r="Z216" s="63"/>
      <c r="AA216" s="63"/>
      <c r="AB216" s="63"/>
      <c r="AC216" s="2"/>
      <c r="AD216" s="64" t="n">
        <f aca="false">AND(NOT(ISBLANK(C216)),NOT(ISBLANK(E216)),NOT(ISBLANK(H216)),NOT(ISBLANK(I216)),NOT(ISBLANK(O216)),NOT(ISBLANK(Q216)),Q216&gt;=0,O216&gt;=0,H216&gt;=0,I216&gt;=0,G216&gt;0)</f>
        <v>0</v>
      </c>
      <c r="AE216" s="63" t="s">
        <v>39</v>
      </c>
      <c r="AF216" s="65" t="str">
        <f aca="false">IF(AD216=0,"Review",IF($H$3="US",((H216-I216-(AG216*G216))/(G216*M216)-(L216*Q216))*P216,((H216-I216-(AG216*G216))/(G216*M216)-(L216/8.696*Q216))*P216*37))</f>
        <v>Review</v>
      </c>
      <c r="AG216" s="66" t="n">
        <f aca="false">IF(OR(N216="SLT",N216="LLT",N216="LLT-OO",N216="HLT"),0.022223,0.066667)</f>
        <v>0.066667</v>
      </c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  <c r="BN216" s="63"/>
    </row>
    <row r="217" customFormat="false" ht="18.1" hidden="false" customHeight="true" outlineLevel="0" collapsed="false">
      <c r="A217" s="23"/>
      <c r="B217" s="23"/>
      <c r="C217" s="24"/>
      <c r="D217" s="25"/>
      <c r="E217" s="24"/>
      <c r="F217" s="25"/>
      <c r="G217" s="26" t="str">
        <f aca="false">IF(OR(C217="",D217="",E217="",F217=""),"",(E217+F217)-(C217+D217))</f>
        <v/>
      </c>
      <c r="H217" s="27"/>
      <c r="I217" s="28"/>
      <c r="J217" s="29" t="n">
        <f aca="false">IF(N217="SST",0.314473,IF(N217="SLT",0.031243,IF(N217="LST",0.124228,IF(N217="LLT",0.010189,IF(N217="LST-OO",0.074671,IF(N217="LLT-OO",0.011965,IF(N217="LMT-OO",0.013497,IF(N217="HST",7.2954,IF(N217="HLT",0.60795)))))))))</f>
        <v>0</v>
      </c>
      <c r="K217" s="29" t="n">
        <f aca="false">IF(N217="SST",0.260619,IF(N217="SLT",0.02188,IF(N217="LST",0.040676,IF(N217="LLT",0.003372,IF(N217="LST-OO",0.037557,IF(N217="LLT-OO",0.002079,IF(N217="LMT-OO",0.012499,IF(N217="HST",0.004293,IF(N217="HLT",0.0003578)))))))))</f>
        <v>0</v>
      </c>
      <c r="L217" s="30" t="n">
        <f aca="false">IF(N217="SST",0.087,IF(N217="SLT",0.087,IF(N217="LST",0.12,IF(N217="LLT",0.12,IF(N217="LST-OO",0.12,IF(N217="LLT-OO",0.12,IF(N217="LMT-OO",0.12,IF(N217="HST",0.07,IF(N217="HLT",0.07)))))))))</f>
        <v>0</v>
      </c>
      <c r="M217" s="31" t="str">
        <f aca="false">IF(OR(H217="",I217=""),"",IF(N217="HST",J217+K217*((I217+H217)/2),IF(N217="HLT",J217+K217*((I217+H217)/2),J217+K217*LN((I217+H217)/2))))</f>
        <v/>
      </c>
      <c r="N217" s="28"/>
      <c r="O217" s="28"/>
      <c r="P217" s="26" t="str">
        <f aca="false">IF(O217="","",IF($H$3="US",IF(LEFT(N217,1)="S",IF(O217&lt;=4000,1,IF(O217&gt;4000,0.79+(6*O217/100000))),IF(LEFT(N217,1)="L",IF(O217&lt;=200,1,IF(O217&gt;200,1.005+(4.5526*O217/100000))),IF(LEFT(N217,1)="H",1))),IF($H$3="SI",IF(LEFT(N217,1)="S",IF(O217&lt;=1219.51,1,IF(O217&gt;1219.51,0.79+(6*(O217*3.28)/100000))),IF(LEFT(N217,1)="L",IF(O217&lt;=60.98,1,IF(O217&gt;60.98,1.005+(4.5526*(O217*3.28)/100000))),IF(LEFT(N217,1)="H",1))))))</f>
        <v/>
      </c>
      <c r="Q217" s="32"/>
      <c r="R217" s="33" t="str">
        <f aca="false">IF(OR(A217="",N217=""),"",IF(AF217&lt;0,0,IF(AD217=0,"Review",IF($H$3="US",ROUND(((H217-I217-(AG217*G217))/(G217*M217)-(L217*Q217))*P217,1),ROUND(((H217-I217-(AG217*G217))/(G217*M217)-(L217/8.696*Q217))*P217*37,1)))))</f>
        <v/>
      </c>
      <c r="S217" s="34" t="str">
        <f aca="false">IF(OR(R217="Review",R217=""),"",IF(R217=0,"",(SQRT(SUMSQ((5),(100*1.4/(H217-I217)),(100*IF($H$3="US",0.1,0.1*37)/R217)))/100)*R217))</f>
        <v/>
      </c>
      <c r="T217" s="62" t="str">
        <f aca="false">IF(OR(R217="Review",R217=""),"",IF(R217=0,"",S217/R217))</f>
        <v/>
      </c>
      <c r="U217" s="63"/>
      <c r="V217" s="63"/>
      <c r="W217" s="63"/>
      <c r="X217" s="63"/>
      <c r="Y217" s="63"/>
      <c r="Z217" s="63"/>
      <c r="AA217" s="63"/>
      <c r="AB217" s="63"/>
      <c r="AC217" s="2"/>
      <c r="AD217" s="64" t="n">
        <f aca="false">AND(NOT(ISBLANK(C217)),NOT(ISBLANK(E217)),NOT(ISBLANK(H217)),NOT(ISBLANK(I217)),NOT(ISBLANK(O217)),NOT(ISBLANK(Q217)),Q217&gt;=0,O217&gt;=0,H217&gt;=0,I217&gt;=0,G217&gt;0)</f>
        <v>0</v>
      </c>
      <c r="AE217" s="63" t="s">
        <v>39</v>
      </c>
      <c r="AF217" s="65" t="str">
        <f aca="false">IF(AD217=0,"Review",IF($H$3="US",((H217-I217-(AG217*G217))/(G217*M217)-(L217*Q217))*P217,((H217-I217-(AG217*G217))/(G217*M217)-(L217/8.696*Q217))*P217*37))</f>
        <v>Review</v>
      </c>
      <c r="AG217" s="66" t="n">
        <f aca="false">IF(OR(N217="SLT",N217="LLT",N217="LLT-OO",N217="HLT"),0.022223,0.066667)</f>
        <v>0.066667</v>
      </c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</row>
    <row r="218" customFormat="false" ht="18.1" hidden="false" customHeight="true" outlineLevel="0" collapsed="false">
      <c r="A218" s="23"/>
      <c r="B218" s="23"/>
      <c r="C218" s="24"/>
      <c r="D218" s="25"/>
      <c r="E218" s="24"/>
      <c r="F218" s="25"/>
      <c r="G218" s="26" t="str">
        <f aca="false">IF(OR(C218="",D218="",E218="",F218=""),"",(E218+F218)-(C218+D218))</f>
        <v/>
      </c>
      <c r="H218" s="27"/>
      <c r="I218" s="28"/>
      <c r="J218" s="29" t="n">
        <f aca="false">IF(N218="SST",0.314473,IF(N218="SLT",0.031243,IF(N218="LST",0.124228,IF(N218="LLT",0.010189,IF(N218="LST-OO",0.074671,IF(N218="LLT-OO",0.011965,IF(N218="LMT-OO",0.013497,IF(N218="HST",7.2954,IF(N218="HLT",0.60795)))))))))</f>
        <v>0</v>
      </c>
      <c r="K218" s="29" t="n">
        <f aca="false">IF(N218="SST",0.260619,IF(N218="SLT",0.02188,IF(N218="LST",0.040676,IF(N218="LLT",0.003372,IF(N218="LST-OO",0.037557,IF(N218="LLT-OO",0.002079,IF(N218="LMT-OO",0.012499,IF(N218="HST",0.004293,IF(N218="HLT",0.0003578)))))))))</f>
        <v>0</v>
      </c>
      <c r="L218" s="30" t="n">
        <f aca="false">IF(N218="SST",0.087,IF(N218="SLT",0.087,IF(N218="LST",0.12,IF(N218="LLT",0.12,IF(N218="LST-OO",0.12,IF(N218="LLT-OO",0.12,IF(N218="LMT-OO",0.12,IF(N218="HST",0.07,IF(N218="HLT",0.07)))))))))</f>
        <v>0</v>
      </c>
      <c r="M218" s="31" t="str">
        <f aca="false">IF(OR(H218="",I218=""),"",IF(N218="HST",J218+K218*((I218+H218)/2),IF(N218="HLT",J218+K218*((I218+H218)/2),J218+K218*LN((I218+H218)/2))))</f>
        <v/>
      </c>
      <c r="N218" s="28"/>
      <c r="O218" s="28"/>
      <c r="P218" s="26" t="str">
        <f aca="false">IF(O218="","",IF($H$3="US",IF(LEFT(N218,1)="S",IF(O218&lt;=4000,1,IF(O218&gt;4000,0.79+(6*O218/100000))),IF(LEFT(N218,1)="L",IF(O218&lt;=200,1,IF(O218&gt;200,1.005+(4.5526*O218/100000))),IF(LEFT(N218,1)="H",1))),IF($H$3="SI",IF(LEFT(N218,1)="S",IF(O218&lt;=1219.51,1,IF(O218&gt;1219.51,0.79+(6*(O218*3.28)/100000))),IF(LEFT(N218,1)="L",IF(O218&lt;=60.98,1,IF(O218&gt;60.98,1.005+(4.5526*(O218*3.28)/100000))),IF(LEFT(N218,1)="H",1))))))</f>
        <v/>
      </c>
      <c r="Q218" s="32"/>
      <c r="R218" s="33" t="str">
        <f aca="false">IF(OR(A218="",N218=""),"",IF(AF218&lt;0,0,IF(AD218=0,"Review",IF($H$3="US",ROUND(((H218-I218-(AG218*G218))/(G218*M218)-(L218*Q218))*P218,1),ROUND(((H218-I218-(AG218*G218))/(G218*M218)-(L218/8.696*Q218))*P218*37,1)))))</f>
        <v/>
      </c>
      <c r="S218" s="34" t="str">
        <f aca="false">IF(OR(R218="Review",R218=""),"",IF(R218=0,"",(SQRT(SUMSQ((5),(100*1.4/(H218-I218)),(100*IF($H$3="US",0.1,0.1*37)/R218)))/100)*R218))</f>
        <v/>
      </c>
      <c r="T218" s="62" t="str">
        <f aca="false">IF(OR(R218="Review",R218=""),"",IF(R218=0,"",S218/R218))</f>
        <v/>
      </c>
      <c r="U218" s="63"/>
      <c r="V218" s="63"/>
      <c r="W218" s="63"/>
      <c r="X218" s="63"/>
      <c r="Y218" s="63"/>
      <c r="Z218" s="63"/>
      <c r="AA218" s="63"/>
      <c r="AB218" s="63"/>
      <c r="AC218" s="2"/>
      <c r="AD218" s="64" t="n">
        <f aca="false">AND(NOT(ISBLANK(C218)),NOT(ISBLANK(E218)),NOT(ISBLANK(H218)),NOT(ISBLANK(I218)),NOT(ISBLANK(O218)),NOT(ISBLANK(Q218)),Q218&gt;=0,O218&gt;=0,H218&gt;=0,I218&gt;=0,G218&gt;0)</f>
        <v>0</v>
      </c>
      <c r="AE218" s="63" t="s">
        <v>39</v>
      </c>
      <c r="AF218" s="65" t="str">
        <f aca="false">IF(AD218=0,"Review",IF($H$3="US",((H218-I218-(AG218*G218))/(G218*M218)-(L218*Q218))*P218,((H218-I218-(AG218*G218))/(G218*M218)-(L218/8.696*Q218))*P218*37))</f>
        <v>Review</v>
      </c>
      <c r="AG218" s="66" t="n">
        <f aca="false">IF(OR(N218="SLT",N218="LLT",N218="LLT-OO",N218="HLT"),0.022223,0.066667)</f>
        <v>0.066667</v>
      </c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63"/>
      <c r="BF218" s="63"/>
      <c r="BG218" s="63"/>
      <c r="BH218" s="63"/>
      <c r="BI218" s="63"/>
      <c r="BJ218" s="63"/>
      <c r="BK218" s="63"/>
      <c r="BL218" s="63"/>
      <c r="BM218" s="63"/>
      <c r="BN218" s="63"/>
    </row>
    <row r="219" customFormat="false" ht="18.1" hidden="false" customHeight="true" outlineLevel="0" collapsed="false">
      <c r="A219" s="23"/>
      <c r="B219" s="23"/>
      <c r="C219" s="24"/>
      <c r="D219" s="25"/>
      <c r="E219" s="24"/>
      <c r="F219" s="25"/>
      <c r="G219" s="26" t="str">
        <f aca="false">IF(OR(C219="",D219="",E219="",F219=""),"",(E219+F219)-(C219+D219))</f>
        <v/>
      </c>
      <c r="H219" s="27"/>
      <c r="I219" s="28"/>
      <c r="J219" s="29" t="n">
        <f aca="false">IF(N219="SST",0.314473,IF(N219="SLT",0.031243,IF(N219="LST",0.124228,IF(N219="LLT",0.010189,IF(N219="LST-OO",0.074671,IF(N219="LLT-OO",0.011965,IF(N219="LMT-OO",0.013497,IF(N219="HST",7.2954,IF(N219="HLT",0.60795)))))))))</f>
        <v>0</v>
      </c>
      <c r="K219" s="29" t="n">
        <f aca="false">IF(N219="SST",0.260619,IF(N219="SLT",0.02188,IF(N219="LST",0.040676,IF(N219="LLT",0.003372,IF(N219="LST-OO",0.037557,IF(N219="LLT-OO",0.002079,IF(N219="LMT-OO",0.012499,IF(N219="HST",0.004293,IF(N219="HLT",0.0003578)))))))))</f>
        <v>0</v>
      </c>
      <c r="L219" s="30" t="n">
        <f aca="false">IF(N219="SST",0.087,IF(N219="SLT",0.087,IF(N219="LST",0.12,IF(N219="LLT",0.12,IF(N219="LST-OO",0.12,IF(N219="LLT-OO",0.12,IF(N219="LMT-OO",0.12,IF(N219="HST",0.07,IF(N219="HLT",0.07)))))))))</f>
        <v>0</v>
      </c>
      <c r="M219" s="31" t="str">
        <f aca="false">IF(OR(H219="",I219=""),"",IF(N219="HST",J219+K219*((I219+H219)/2),IF(N219="HLT",J219+K219*((I219+H219)/2),J219+K219*LN((I219+H219)/2))))</f>
        <v/>
      </c>
      <c r="N219" s="28"/>
      <c r="O219" s="28"/>
      <c r="P219" s="26" t="str">
        <f aca="false">IF(O219="","",IF($H$3="US",IF(LEFT(N219,1)="S",IF(O219&lt;=4000,1,IF(O219&gt;4000,0.79+(6*O219/100000))),IF(LEFT(N219,1)="L",IF(O219&lt;=200,1,IF(O219&gt;200,1.005+(4.5526*O219/100000))),IF(LEFT(N219,1)="H",1))),IF($H$3="SI",IF(LEFT(N219,1)="S",IF(O219&lt;=1219.51,1,IF(O219&gt;1219.51,0.79+(6*(O219*3.28)/100000))),IF(LEFT(N219,1)="L",IF(O219&lt;=60.98,1,IF(O219&gt;60.98,1.005+(4.5526*(O219*3.28)/100000))),IF(LEFT(N219,1)="H",1))))))</f>
        <v/>
      </c>
      <c r="Q219" s="32"/>
      <c r="R219" s="33" t="str">
        <f aca="false">IF(OR(A219="",N219=""),"",IF(AF219&lt;0,0,IF(AD219=0,"Review",IF($H$3="US",ROUND(((H219-I219-(AG219*G219))/(G219*M219)-(L219*Q219))*P219,1),ROUND(((H219-I219-(AG219*G219))/(G219*M219)-(L219/8.696*Q219))*P219*37,1)))))</f>
        <v/>
      </c>
      <c r="S219" s="34" t="str">
        <f aca="false">IF(OR(R219="Review",R219=""),"",IF(R219=0,"",(SQRT(SUMSQ((5),(100*1.4/(H219-I219)),(100*IF($H$3="US",0.1,0.1*37)/R219)))/100)*R219))</f>
        <v/>
      </c>
      <c r="T219" s="62" t="str">
        <f aca="false">IF(OR(R219="Review",R219=""),"",IF(R219=0,"",S219/R219))</f>
        <v/>
      </c>
      <c r="U219" s="63"/>
      <c r="V219" s="63"/>
      <c r="W219" s="63"/>
      <c r="X219" s="63"/>
      <c r="Y219" s="63"/>
      <c r="Z219" s="63"/>
      <c r="AA219" s="63"/>
      <c r="AB219" s="63"/>
      <c r="AC219" s="2"/>
      <c r="AD219" s="64" t="n">
        <f aca="false">AND(NOT(ISBLANK(C219)),NOT(ISBLANK(E219)),NOT(ISBLANK(H219)),NOT(ISBLANK(I219)),NOT(ISBLANK(O219)),NOT(ISBLANK(Q219)),Q219&gt;=0,O219&gt;=0,H219&gt;=0,I219&gt;=0,G219&gt;0)</f>
        <v>0</v>
      </c>
      <c r="AE219" s="63" t="s">
        <v>39</v>
      </c>
      <c r="AF219" s="65" t="str">
        <f aca="false">IF(AD219=0,"Review",IF($H$3="US",((H219-I219-(AG219*G219))/(G219*M219)-(L219*Q219))*P219,((H219-I219-(AG219*G219))/(G219*M219)-(L219/8.696*Q219))*P219*37))</f>
        <v>Review</v>
      </c>
      <c r="AG219" s="66" t="n">
        <f aca="false">IF(OR(N219="SLT",N219="LLT",N219="LLT-OO",N219="HLT"),0.022223,0.066667)</f>
        <v>0.066667</v>
      </c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3"/>
      <c r="BH219" s="63"/>
      <c r="BI219" s="63"/>
      <c r="BJ219" s="63"/>
      <c r="BK219" s="63"/>
      <c r="BL219" s="63"/>
      <c r="BM219" s="63"/>
      <c r="BN219" s="63"/>
    </row>
    <row r="220" customFormat="false" ht="18.1" hidden="false" customHeight="true" outlineLevel="0" collapsed="false">
      <c r="A220" s="23"/>
      <c r="B220" s="23"/>
      <c r="C220" s="24"/>
      <c r="D220" s="25"/>
      <c r="E220" s="24"/>
      <c r="F220" s="25"/>
      <c r="G220" s="26" t="str">
        <f aca="false">IF(OR(C220="",D220="",E220="",F220=""),"",(E220+F220)-(C220+D220))</f>
        <v/>
      </c>
      <c r="H220" s="27"/>
      <c r="I220" s="28"/>
      <c r="J220" s="29" t="n">
        <f aca="false">IF(N220="SST",0.314473,IF(N220="SLT",0.031243,IF(N220="LST",0.124228,IF(N220="LLT",0.010189,IF(N220="LST-OO",0.074671,IF(N220="LLT-OO",0.011965,IF(N220="LMT-OO",0.013497,IF(N220="HST",7.2954,IF(N220="HLT",0.60795)))))))))</f>
        <v>0</v>
      </c>
      <c r="K220" s="29" t="n">
        <f aca="false">IF(N220="SST",0.260619,IF(N220="SLT",0.02188,IF(N220="LST",0.040676,IF(N220="LLT",0.003372,IF(N220="LST-OO",0.037557,IF(N220="LLT-OO",0.002079,IF(N220="LMT-OO",0.012499,IF(N220="HST",0.004293,IF(N220="HLT",0.0003578)))))))))</f>
        <v>0</v>
      </c>
      <c r="L220" s="30" t="n">
        <f aca="false">IF(N220="SST",0.087,IF(N220="SLT",0.087,IF(N220="LST",0.12,IF(N220="LLT",0.12,IF(N220="LST-OO",0.12,IF(N220="LLT-OO",0.12,IF(N220="LMT-OO",0.12,IF(N220="HST",0.07,IF(N220="HLT",0.07)))))))))</f>
        <v>0</v>
      </c>
      <c r="M220" s="31" t="str">
        <f aca="false">IF(OR(H220="",I220=""),"",IF(N220="HST",J220+K220*((I220+H220)/2),IF(N220="HLT",J220+K220*((I220+H220)/2),J220+K220*LN((I220+H220)/2))))</f>
        <v/>
      </c>
      <c r="N220" s="28"/>
      <c r="O220" s="28"/>
      <c r="P220" s="26" t="str">
        <f aca="false">IF(O220="","",IF($H$3="US",IF(LEFT(N220,1)="S",IF(O220&lt;=4000,1,IF(O220&gt;4000,0.79+(6*O220/100000))),IF(LEFT(N220,1)="L",IF(O220&lt;=200,1,IF(O220&gt;200,1.005+(4.5526*O220/100000))),IF(LEFT(N220,1)="H",1))),IF($H$3="SI",IF(LEFT(N220,1)="S",IF(O220&lt;=1219.51,1,IF(O220&gt;1219.51,0.79+(6*(O220*3.28)/100000))),IF(LEFT(N220,1)="L",IF(O220&lt;=60.98,1,IF(O220&gt;60.98,1.005+(4.5526*(O220*3.28)/100000))),IF(LEFT(N220,1)="H",1))))))</f>
        <v/>
      </c>
      <c r="Q220" s="32"/>
      <c r="R220" s="33" t="str">
        <f aca="false">IF(OR(A220="",N220=""),"",IF(AF220&lt;0,0,IF(AD220=0,"Review",IF($H$3="US",ROUND(((H220-I220-(AG220*G220))/(G220*M220)-(L220*Q220))*P220,1),ROUND(((H220-I220-(AG220*G220))/(G220*M220)-(L220/8.696*Q220))*P220*37,1)))))</f>
        <v/>
      </c>
      <c r="S220" s="34" t="str">
        <f aca="false">IF(OR(R220="Review",R220=""),"",IF(R220=0,"",(SQRT(SUMSQ((5),(100*1.4/(H220-I220)),(100*IF($H$3="US",0.1,0.1*37)/R220)))/100)*R220))</f>
        <v/>
      </c>
      <c r="T220" s="62" t="str">
        <f aca="false">IF(OR(R220="Review",R220=""),"",IF(R220=0,"",S220/R220))</f>
        <v/>
      </c>
      <c r="U220" s="63"/>
      <c r="V220" s="63"/>
      <c r="W220" s="63"/>
      <c r="X220" s="63"/>
      <c r="Y220" s="63"/>
      <c r="Z220" s="63"/>
      <c r="AA220" s="63"/>
      <c r="AB220" s="63"/>
      <c r="AC220" s="2"/>
      <c r="AD220" s="64" t="n">
        <f aca="false">AND(NOT(ISBLANK(C220)),NOT(ISBLANK(E220)),NOT(ISBLANK(H220)),NOT(ISBLANK(I220)),NOT(ISBLANK(O220)),NOT(ISBLANK(Q220)),Q220&gt;=0,O220&gt;=0,H220&gt;=0,I220&gt;=0,G220&gt;0)</f>
        <v>0</v>
      </c>
      <c r="AE220" s="63" t="s">
        <v>39</v>
      </c>
      <c r="AF220" s="65" t="str">
        <f aca="false">IF(AD220=0,"Review",IF($H$3="US",((H220-I220-(AG220*G220))/(G220*M220)-(L220*Q220))*P220,((H220-I220-(AG220*G220))/(G220*M220)-(L220/8.696*Q220))*P220*37))</f>
        <v>Review</v>
      </c>
      <c r="AG220" s="66" t="n">
        <f aca="false">IF(OR(N220="SLT",N220="LLT",N220="LLT-OO",N220="HLT"),0.022223,0.066667)</f>
        <v>0.066667</v>
      </c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  <c r="AX220" s="63"/>
      <c r="AY220" s="63"/>
      <c r="AZ220" s="63"/>
      <c r="BA220" s="63"/>
      <c r="BB220" s="63"/>
      <c r="BC220" s="63"/>
      <c r="BD220" s="63"/>
      <c r="BE220" s="63"/>
      <c r="BF220" s="63"/>
      <c r="BG220" s="63"/>
      <c r="BH220" s="63"/>
      <c r="BI220" s="63"/>
      <c r="BJ220" s="63"/>
      <c r="BK220" s="63"/>
      <c r="BL220" s="63"/>
      <c r="BM220" s="63"/>
      <c r="BN220" s="63"/>
    </row>
    <row r="221" customFormat="false" ht="18.1" hidden="false" customHeight="true" outlineLevel="0" collapsed="false">
      <c r="A221" s="23"/>
      <c r="B221" s="23"/>
      <c r="C221" s="24"/>
      <c r="D221" s="25"/>
      <c r="E221" s="24"/>
      <c r="F221" s="25"/>
      <c r="G221" s="26" t="str">
        <f aca="false">IF(OR(C221="",D221="",E221="",F221=""),"",(E221+F221)-(C221+D221))</f>
        <v/>
      </c>
      <c r="H221" s="27"/>
      <c r="I221" s="28"/>
      <c r="J221" s="29" t="n">
        <f aca="false">IF(N221="SST",0.314473,IF(N221="SLT",0.031243,IF(N221="LST",0.124228,IF(N221="LLT",0.010189,IF(N221="LST-OO",0.074671,IF(N221="LLT-OO",0.011965,IF(N221="LMT-OO",0.013497,IF(N221="HST",7.2954,IF(N221="HLT",0.60795)))))))))</f>
        <v>0</v>
      </c>
      <c r="K221" s="29" t="n">
        <f aca="false">IF(N221="SST",0.260619,IF(N221="SLT",0.02188,IF(N221="LST",0.040676,IF(N221="LLT",0.003372,IF(N221="LST-OO",0.037557,IF(N221="LLT-OO",0.002079,IF(N221="LMT-OO",0.012499,IF(N221="HST",0.004293,IF(N221="HLT",0.0003578)))))))))</f>
        <v>0</v>
      </c>
      <c r="L221" s="30" t="n">
        <f aca="false">IF(N221="SST",0.087,IF(N221="SLT",0.087,IF(N221="LST",0.12,IF(N221="LLT",0.12,IF(N221="LST-OO",0.12,IF(N221="LLT-OO",0.12,IF(N221="LMT-OO",0.12,IF(N221="HST",0.07,IF(N221="HLT",0.07)))))))))</f>
        <v>0</v>
      </c>
      <c r="M221" s="31" t="str">
        <f aca="false">IF(OR(H221="",I221=""),"",IF(N221="HST",J221+K221*((I221+H221)/2),IF(N221="HLT",J221+K221*((I221+H221)/2),J221+K221*LN((I221+H221)/2))))</f>
        <v/>
      </c>
      <c r="N221" s="28"/>
      <c r="O221" s="28"/>
      <c r="P221" s="26" t="str">
        <f aca="false">IF(O221="","",IF($H$3="US",IF(LEFT(N221,1)="S",IF(O221&lt;=4000,1,IF(O221&gt;4000,0.79+(6*O221/100000))),IF(LEFT(N221,1)="L",IF(O221&lt;=200,1,IF(O221&gt;200,1.005+(4.5526*O221/100000))),IF(LEFT(N221,1)="H",1))),IF($H$3="SI",IF(LEFT(N221,1)="S",IF(O221&lt;=1219.51,1,IF(O221&gt;1219.51,0.79+(6*(O221*3.28)/100000))),IF(LEFT(N221,1)="L",IF(O221&lt;=60.98,1,IF(O221&gt;60.98,1.005+(4.5526*(O221*3.28)/100000))),IF(LEFT(N221,1)="H",1))))))</f>
        <v/>
      </c>
      <c r="Q221" s="32"/>
      <c r="R221" s="33" t="str">
        <f aca="false">IF(OR(A221="",N221=""),"",IF(AF221&lt;0,0,IF(AD221=0,"Review",IF($H$3="US",ROUND(((H221-I221-(AG221*G221))/(G221*M221)-(L221*Q221))*P221,1),ROUND(((H221-I221-(AG221*G221))/(G221*M221)-(L221/8.696*Q221))*P221*37,1)))))</f>
        <v/>
      </c>
      <c r="S221" s="34" t="str">
        <f aca="false">IF(OR(R221="Review",R221=""),"",IF(R221=0,"",(SQRT(SUMSQ((5),(100*1.4/(H221-I221)),(100*IF($H$3="US",0.1,0.1*37)/R221)))/100)*R221))</f>
        <v/>
      </c>
      <c r="T221" s="62" t="str">
        <f aca="false">IF(OR(R221="Review",R221=""),"",IF(R221=0,"",S221/R221))</f>
        <v/>
      </c>
      <c r="U221" s="63"/>
      <c r="V221" s="63"/>
      <c r="W221" s="63"/>
      <c r="X221" s="63"/>
      <c r="Y221" s="63"/>
      <c r="Z221" s="63"/>
      <c r="AA221" s="63"/>
      <c r="AB221" s="63"/>
      <c r="AC221" s="2"/>
      <c r="AD221" s="64" t="n">
        <f aca="false">AND(NOT(ISBLANK(C221)),NOT(ISBLANK(E221)),NOT(ISBLANK(H221)),NOT(ISBLANK(I221)),NOT(ISBLANK(O221)),NOT(ISBLANK(Q221)),Q221&gt;=0,O221&gt;=0,H221&gt;=0,I221&gt;=0,G221&gt;0)</f>
        <v>0</v>
      </c>
      <c r="AE221" s="63" t="s">
        <v>39</v>
      </c>
      <c r="AF221" s="65" t="str">
        <f aca="false">IF(AD221=0,"Review",IF($H$3="US",((H221-I221-(AG221*G221))/(G221*M221)-(L221*Q221))*P221,((H221-I221-(AG221*G221))/(G221*M221)-(L221/8.696*Q221))*P221*37))</f>
        <v>Review</v>
      </c>
      <c r="AG221" s="66" t="n">
        <f aca="false">IF(OR(N221="SLT",N221="LLT",N221="LLT-OO",N221="HLT"),0.022223,0.066667)</f>
        <v>0.066667</v>
      </c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  <c r="AX221" s="63"/>
      <c r="AY221" s="63"/>
      <c r="AZ221" s="63"/>
      <c r="BA221" s="63"/>
      <c r="BB221" s="63"/>
      <c r="BC221" s="63"/>
      <c r="BD221" s="63"/>
      <c r="BE221" s="63"/>
      <c r="BF221" s="63"/>
      <c r="BG221" s="63"/>
      <c r="BH221" s="63"/>
      <c r="BI221" s="63"/>
      <c r="BJ221" s="63"/>
      <c r="BK221" s="63"/>
      <c r="BL221" s="63"/>
      <c r="BM221" s="63"/>
      <c r="BN221" s="63"/>
    </row>
    <row r="222" customFormat="false" ht="18.1" hidden="false" customHeight="true" outlineLevel="0" collapsed="false">
      <c r="A222" s="23"/>
      <c r="B222" s="23"/>
      <c r="C222" s="24"/>
      <c r="D222" s="25"/>
      <c r="E222" s="24"/>
      <c r="F222" s="25"/>
      <c r="G222" s="26" t="str">
        <f aca="false">IF(OR(C222="",D222="",E222="",F222=""),"",(E222+F222)-(C222+D222))</f>
        <v/>
      </c>
      <c r="H222" s="27"/>
      <c r="I222" s="28"/>
      <c r="J222" s="29" t="n">
        <f aca="false">IF(N222="SST",0.314473,IF(N222="SLT",0.031243,IF(N222="LST",0.124228,IF(N222="LLT",0.010189,IF(N222="LST-OO",0.074671,IF(N222="LLT-OO",0.011965,IF(N222="LMT-OO",0.013497,IF(N222="HST",7.2954,IF(N222="HLT",0.60795)))))))))</f>
        <v>0</v>
      </c>
      <c r="K222" s="29" t="n">
        <f aca="false">IF(N222="SST",0.260619,IF(N222="SLT",0.02188,IF(N222="LST",0.040676,IF(N222="LLT",0.003372,IF(N222="LST-OO",0.037557,IF(N222="LLT-OO",0.002079,IF(N222="LMT-OO",0.012499,IF(N222="HST",0.004293,IF(N222="HLT",0.0003578)))))))))</f>
        <v>0</v>
      </c>
      <c r="L222" s="30" t="n">
        <f aca="false">IF(N222="SST",0.087,IF(N222="SLT",0.087,IF(N222="LST",0.12,IF(N222="LLT",0.12,IF(N222="LST-OO",0.12,IF(N222="LLT-OO",0.12,IF(N222="LMT-OO",0.12,IF(N222="HST",0.07,IF(N222="HLT",0.07)))))))))</f>
        <v>0</v>
      </c>
      <c r="M222" s="31" t="str">
        <f aca="false">IF(OR(H222="",I222=""),"",IF(N222="HST",J222+K222*((I222+H222)/2),IF(N222="HLT",J222+K222*((I222+H222)/2),J222+K222*LN((I222+H222)/2))))</f>
        <v/>
      </c>
      <c r="N222" s="28"/>
      <c r="O222" s="28"/>
      <c r="P222" s="26" t="str">
        <f aca="false">IF(O222="","",IF($H$3="US",IF(LEFT(N222,1)="S",IF(O222&lt;=4000,1,IF(O222&gt;4000,0.79+(6*O222/100000))),IF(LEFT(N222,1)="L",IF(O222&lt;=200,1,IF(O222&gt;200,1.005+(4.5526*O222/100000))),IF(LEFT(N222,1)="H",1))),IF($H$3="SI",IF(LEFT(N222,1)="S",IF(O222&lt;=1219.51,1,IF(O222&gt;1219.51,0.79+(6*(O222*3.28)/100000))),IF(LEFT(N222,1)="L",IF(O222&lt;=60.98,1,IF(O222&gt;60.98,1.005+(4.5526*(O222*3.28)/100000))),IF(LEFT(N222,1)="H",1))))))</f>
        <v/>
      </c>
      <c r="Q222" s="32"/>
      <c r="R222" s="33" t="str">
        <f aca="false">IF(OR(A222="",N222=""),"",IF(AF222&lt;0,0,IF(AD222=0,"Review",IF($H$3="US",ROUND(((H222-I222-(AG222*G222))/(G222*M222)-(L222*Q222))*P222,1),ROUND(((H222-I222-(AG222*G222))/(G222*M222)-(L222/8.696*Q222))*P222*37,1)))))</f>
        <v/>
      </c>
      <c r="S222" s="34" t="str">
        <f aca="false">IF(OR(R222="Review",R222=""),"",IF(R222=0,"",(SQRT(SUMSQ((5),(100*1.4/(H222-I222)),(100*IF($H$3="US",0.1,0.1*37)/R222)))/100)*R222))</f>
        <v/>
      </c>
      <c r="T222" s="62" t="str">
        <f aca="false">IF(OR(R222="Review",R222=""),"",IF(R222=0,"",S222/R222))</f>
        <v/>
      </c>
      <c r="U222" s="63"/>
      <c r="V222" s="63"/>
      <c r="W222" s="63"/>
      <c r="X222" s="63"/>
      <c r="Y222" s="63"/>
      <c r="Z222" s="63"/>
      <c r="AA222" s="63"/>
      <c r="AB222" s="63"/>
      <c r="AC222" s="2"/>
      <c r="AD222" s="64" t="n">
        <f aca="false">AND(NOT(ISBLANK(C222)),NOT(ISBLANK(E222)),NOT(ISBLANK(H222)),NOT(ISBLANK(I222)),NOT(ISBLANK(O222)),NOT(ISBLANK(Q222)),Q222&gt;=0,O222&gt;=0,H222&gt;=0,I222&gt;=0,G222&gt;0)</f>
        <v>0</v>
      </c>
      <c r="AE222" s="63" t="s">
        <v>39</v>
      </c>
      <c r="AF222" s="65" t="str">
        <f aca="false">IF(AD222=0,"Review",IF($H$3="US",((H222-I222-(AG222*G222))/(G222*M222)-(L222*Q222))*P222,((H222-I222-(AG222*G222))/(G222*M222)-(L222/8.696*Q222))*P222*37))</f>
        <v>Review</v>
      </c>
      <c r="AG222" s="66" t="n">
        <f aca="false">IF(OR(N222="SLT",N222="LLT",N222="LLT-OO",N222="HLT"),0.022223,0.066667)</f>
        <v>0.066667</v>
      </c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  <c r="AX222" s="63"/>
      <c r="AY222" s="63"/>
      <c r="AZ222" s="63"/>
      <c r="BA222" s="63"/>
      <c r="BB222" s="63"/>
      <c r="BC222" s="63"/>
      <c r="BD222" s="63"/>
      <c r="BE222" s="63"/>
      <c r="BF222" s="63"/>
      <c r="BG222" s="63"/>
      <c r="BH222" s="63"/>
      <c r="BI222" s="63"/>
      <c r="BJ222" s="63"/>
      <c r="BK222" s="63"/>
      <c r="BL222" s="63"/>
      <c r="BM222" s="63"/>
      <c r="BN222" s="63"/>
    </row>
    <row r="223" customFormat="false" ht="18.1" hidden="false" customHeight="true" outlineLevel="0" collapsed="false">
      <c r="A223" s="23"/>
      <c r="B223" s="23"/>
      <c r="C223" s="24"/>
      <c r="D223" s="25"/>
      <c r="E223" s="24"/>
      <c r="F223" s="25"/>
      <c r="G223" s="26" t="str">
        <f aca="false">IF(OR(C223="",D223="",E223="",F223=""),"",(E223+F223)-(C223+D223))</f>
        <v/>
      </c>
      <c r="H223" s="27"/>
      <c r="I223" s="28"/>
      <c r="J223" s="29" t="n">
        <f aca="false">IF(N223="SST",0.314473,IF(N223="SLT",0.031243,IF(N223="LST",0.124228,IF(N223="LLT",0.010189,IF(N223="LST-OO",0.074671,IF(N223="LLT-OO",0.011965,IF(N223="LMT-OO",0.013497,IF(N223="HST",7.2954,IF(N223="HLT",0.60795)))))))))</f>
        <v>0</v>
      </c>
      <c r="K223" s="29" t="n">
        <f aca="false">IF(N223="SST",0.260619,IF(N223="SLT",0.02188,IF(N223="LST",0.040676,IF(N223="LLT",0.003372,IF(N223="LST-OO",0.037557,IF(N223="LLT-OO",0.002079,IF(N223="LMT-OO",0.012499,IF(N223="HST",0.004293,IF(N223="HLT",0.0003578)))))))))</f>
        <v>0</v>
      </c>
      <c r="L223" s="30" t="n">
        <f aca="false">IF(N223="SST",0.087,IF(N223="SLT",0.087,IF(N223="LST",0.12,IF(N223="LLT",0.12,IF(N223="LST-OO",0.12,IF(N223="LLT-OO",0.12,IF(N223="LMT-OO",0.12,IF(N223="HST",0.07,IF(N223="HLT",0.07)))))))))</f>
        <v>0</v>
      </c>
      <c r="M223" s="31" t="str">
        <f aca="false">IF(OR(H223="",I223=""),"",IF(N223="HST",J223+K223*((I223+H223)/2),IF(N223="HLT",J223+K223*((I223+H223)/2),J223+K223*LN((I223+H223)/2))))</f>
        <v/>
      </c>
      <c r="N223" s="28"/>
      <c r="O223" s="28"/>
      <c r="P223" s="26" t="str">
        <f aca="false">IF(O223="","",IF($H$3="US",IF(LEFT(N223,1)="S",IF(O223&lt;=4000,1,IF(O223&gt;4000,0.79+(6*O223/100000))),IF(LEFT(N223,1)="L",IF(O223&lt;=200,1,IF(O223&gt;200,1.005+(4.5526*O223/100000))),IF(LEFT(N223,1)="H",1))),IF($H$3="SI",IF(LEFT(N223,1)="S",IF(O223&lt;=1219.51,1,IF(O223&gt;1219.51,0.79+(6*(O223*3.28)/100000))),IF(LEFT(N223,1)="L",IF(O223&lt;=60.98,1,IF(O223&gt;60.98,1.005+(4.5526*(O223*3.28)/100000))),IF(LEFT(N223,1)="H",1))))))</f>
        <v/>
      </c>
      <c r="Q223" s="32"/>
      <c r="R223" s="33" t="str">
        <f aca="false">IF(OR(A223="",N223=""),"",IF(AF223&lt;0,0,IF(AD223=0,"Review",IF($H$3="US",ROUND(((H223-I223-(AG223*G223))/(G223*M223)-(L223*Q223))*P223,1),ROUND(((H223-I223-(AG223*G223))/(G223*M223)-(L223/8.696*Q223))*P223*37,1)))))</f>
        <v/>
      </c>
      <c r="S223" s="34" t="str">
        <f aca="false">IF(OR(R223="Review",R223=""),"",IF(R223=0,"",(SQRT(SUMSQ((5),(100*1.4/(H223-I223)),(100*IF($H$3="US",0.1,0.1*37)/R223)))/100)*R223))</f>
        <v/>
      </c>
      <c r="T223" s="62" t="str">
        <f aca="false">IF(OR(R223="Review",R223=""),"",IF(R223=0,"",S223/R223))</f>
        <v/>
      </c>
      <c r="U223" s="63"/>
      <c r="V223" s="63"/>
      <c r="W223" s="63"/>
      <c r="X223" s="63"/>
      <c r="Y223" s="63"/>
      <c r="Z223" s="63"/>
      <c r="AA223" s="63"/>
      <c r="AB223" s="63"/>
      <c r="AC223" s="2"/>
      <c r="AD223" s="64" t="n">
        <f aca="false">AND(NOT(ISBLANK(C223)),NOT(ISBLANK(E223)),NOT(ISBLANK(H223)),NOT(ISBLANK(I223)),NOT(ISBLANK(O223)),NOT(ISBLANK(Q223)),Q223&gt;=0,O223&gt;=0,H223&gt;=0,I223&gt;=0,G223&gt;0)</f>
        <v>0</v>
      </c>
      <c r="AE223" s="63" t="s">
        <v>39</v>
      </c>
      <c r="AF223" s="65" t="str">
        <f aca="false">IF(AD223=0,"Review",IF($H$3="US",((H223-I223-(AG223*G223))/(G223*M223)-(L223*Q223))*P223,((H223-I223-(AG223*G223))/(G223*M223)-(L223/8.696*Q223))*P223*37))</f>
        <v>Review</v>
      </c>
      <c r="AG223" s="66" t="n">
        <f aca="false">IF(OR(N223="SLT",N223="LLT",N223="LLT-OO",N223="HLT"),0.022223,0.066667)</f>
        <v>0.066667</v>
      </c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</row>
    <row r="224" customFormat="false" ht="18.1" hidden="false" customHeight="true" outlineLevel="0" collapsed="false">
      <c r="A224" s="23"/>
      <c r="B224" s="23"/>
      <c r="C224" s="24"/>
      <c r="D224" s="25"/>
      <c r="E224" s="24"/>
      <c r="F224" s="25"/>
      <c r="G224" s="26" t="str">
        <f aca="false">IF(OR(C224="",D224="",E224="",F224=""),"",(E224+F224)-(C224+D224))</f>
        <v/>
      </c>
      <c r="H224" s="27"/>
      <c r="I224" s="28"/>
      <c r="J224" s="29" t="n">
        <f aca="false">IF(N224="SST",0.314473,IF(N224="SLT",0.031243,IF(N224="LST",0.124228,IF(N224="LLT",0.010189,IF(N224="LST-OO",0.074671,IF(N224="LLT-OO",0.011965,IF(N224="LMT-OO",0.013497,IF(N224="HST",7.2954,IF(N224="HLT",0.60795)))))))))</f>
        <v>0</v>
      </c>
      <c r="K224" s="29" t="n">
        <f aca="false">IF(N224="SST",0.260619,IF(N224="SLT",0.02188,IF(N224="LST",0.040676,IF(N224="LLT",0.003372,IF(N224="LST-OO",0.037557,IF(N224="LLT-OO",0.002079,IF(N224="LMT-OO",0.012499,IF(N224="HST",0.004293,IF(N224="HLT",0.0003578)))))))))</f>
        <v>0</v>
      </c>
      <c r="L224" s="30" t="n">
        <f aca="false">IF(N224="SST",0.087,IF(N224="SLT",0.087,IF(N224="LST",0.12,IF(N224="LLT",0.12,IF(N224="LST-OO",0.12,IF(N224="LLT-OO",0.12,IF(N224="LMT-OO",0.12,IF(N224="HST",0.07,IF(N224="HLT",0.07)))))))))</f>
        <v>0</v>
      </c>
      <c r="M224" s="31" t="str">
        <f aca="false">IF(OR(H224="",I224=""),"",IF(N224="HST",J224+K224*((I224+H224)/2),IF(N224="HLT",J224+K224*((I224+H224)/2),J224+K224*LN((I224+H224)/2))))</f>
        <v/>
      </c>
      <c r="N224" s="28"/>
      <c r="O224" s="28"/>
      <c r="P224" s="26" t="str">
        <f aca="false">IF(O224="","",IF($H$3="US",IF(LEFT(N224,1)="S",IF(O224&lt;=4000,1,IF(O224&gt;4000,0.79+(6*O224/100000))),IF(LEFT(N224,1)="L",IF(O224&lt;=200,1,IF(O224&gt;200,1.005+(4.5526*O224/100000))),IF(LEFT(N224,1)="H",1))),IF($H$3="SI",IF(LEFT(N224,1)="S",IF(O224&lt;=1219.51,1,IF(O224&gt;1219.51,0.79+(6*(O224*3.28)/100000))),IF(LEFT(N224,1)="L",IF(O224&lt;=60.98,1,IF(O224&gt;60.98,1.005+(4.5526*(O224*3.28)/100000))),IF(LEFT(N224,1)="H",1))))))</f>
        <v/>
      </c>
      <c r="Q224" s="32"/>
      <c r="R224" s="33" t="str">
        <f aca="false">IF(OR(A224="",N224=""),"",IF(AF224&lt;0,0,IF(AD224=0,"Review",IF($H$3="US",ROUND(((H224-I224-(AG224*G224))/(G224*M224)-(L224*Q224))*P224,1),ROUND(((H224-I224-(AG224*G224))/(G224*M224)-(L224/8.696*Q224))*P224*37,1)))))</f>
        <v/>
      </c>
      <c r="S224" s="34" t="str">
        <f aca="false">IF(OR(R224="Review",R224=""),"",IF(R224=0,"",(SQRT(SUMSQ((5),(100*1.4/(H224-I224)),(100*IF($H$3="US",0.1,0.1*37)/R224)))/100)*R224))</f>
        <v/>
      </c>
      <c r="T224" s="62" t="str">
        <f aca="false">IF(OR(R224="Review",R224=""),"",IF(R224=0,"",S224/R224))</f>
        <v/>
      </c>
      <c r="U224" s="63"/>
      <c r="V224" s="63"/>
      <c r="W224" s="63"/>
      <c r="X224" s="63"/>
      <c r="Y224" s="63"/>
      <c r="Z224" s="63"/>
      <c r="AA224" s="63"/>
      <c r="AB224" s="63"/>
      <c r="AC224" s="2"/>
      <c r="AD224" s="64" t="n">
        <f aca="false">AND(NOT(ISBLANK(C224)),NOT(ISBLANK(E224)),NOT(ISBLANK(H224)),NOT(ISBLANK(I224)),NOT(ISBLANK(O224)),NOT(ISBLANK(Q224)),Q224&gt;=0,O224&gt;=0,H224&gt;=0,I224&gt;=0,G224&gt;0)</f>
        <v>0</v>
      </c>
      <c r="AE224" s="63" t="s">
        <v>39</v>
      </c>
      <c r="AF224" s="65" t="str">
        <f aca="false">IF(AD224=0,"Review",IF($H$3="US",((H224-I224-(AG224*G224))/(G224*M224)-(L224*Q224))*P224,((H224-I224-(AG224*G224))/(G224*M224)-(L224/8.696*Q224))*P224*37))</f>
        <v>Review</v>
      </c>
      <c r="AG224" s="66" t="n">
        <f aca="false">IF(OR(N224="SLT",N224="LLT",N224="LLT-OO",N224="HLT"),0.022223,0.066667)</f>
        <v>0.066667</v>
      </c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</row>
    <row r="225" customFormat="false" ht="18.1" hidden="false" customHeight="true" outlineLevel="0" collapsed="false">
      <c r="A225" s="23"/>
      <c r="B225" s="23"/>
      <c r="C225" s="24"/>
      <c r="D225" s="25"/>
      <c r="E225" s="24"/>
      <c r="F225" s="25"/>
      <c r="G225" s="26" t="str">
        <f aca="false">IF(OR(C225="",D225="",E225="",F225=""),"",(E225+F225)-(C225+D225))</f>
        <v/>
      </c>
      <c r="H225" s="27"/>
      <c r="I225" s="28"/>
      <c r="J225" s="29" t="n">
        <f aca="false">IF(N225="SST",0.314473,IF(N225="SLT",0.031243,IF(N225="LST",0.124228,IF(N225="LLT",0.010189,IF(N225="LST-OO",0.074671,IF(N225="LLT-OO",0.011965,IF(N225="LMT-OO",0.013497,IF(N225="HST",7.2954,IF(N225="HLT",0.60795)))))))))</f>
        <v>0</v>
      </c>
      <c r="K225" s="29" t="n">
        <f aca="false">IF(N225="SST",0.260619,IF(N225="SLT",0.02188,IF(N225="LST",0.040676,IF(N225="LLT",0.003372,IF(N225="LST-OO",0.037557,IF(N225="LLT-OO",0.002079,IF(N225="LMT-OO",0.012499,IF(N225="HST",0.004293,IF(N225="HLT",0.0003578)))))))))</f>
        <v>0</v>
      </c>
      <c r="L225" s="30" t="n">
        <f aca="false">IF(N225="SST",0.087,IF(N225="SLT",0.087,IF(N225="LST",0.12,IF(N225="LLT",0.12,IF(N225="LST-OO",0.12,IF(N225="LLT-OO",0.12,IF(N225="LMT-OO",0.12,IF(N225="HST",0.07,IF(N225="HLT",0.07)))))))))</f>
        <v>0</v>
      </c>
      <c r="M225" s="31" t="str">
        <f aca="false">IF(OR(H225="",I225=""),"",IF(N225="HST",J225+K225*((I225+H225)/2),IF(N225="HLT",J225+K225*((I225+H225)/2),J225+K225*LN((I225+H225)/2))))</f>
        <v/>
      </c>
      <c r="N225" s="28"/>
      <c r="O225" s="28"/>
      <c r="P225" s="26" t="str">
        <f aca="false">IF(O225="","",IF($H$3="US",IF(LEFT(N225,1)="S",IF(O225&lt;=4000,1,IF(O225&gt;4000,0.79+(6*O225/100000))),IF(LEFT(N225,1)="L",IF(O225&lt;=200,1,IF(O225&gt;200,1.005+(4.5526*O225/100000))),IF(LEFT(N225,1)="H",1))),IF($H$3="SI",IF(LEFT(N225,1)="S",IF(O225&lt;=1219.51,1,IF(O225&gt;1219.51,0.79+(6*(O225*3.28)/100000))),IF(LEFT(N225,1)="L",IF(O225&lt;=60.98,1,IF(O225&gt;60.98,1.005+(4.5526*(O225*3.28)/100000))),IF(LEFT(N225,1)="H",1))))))</f>
        <v/>
      </c>
      <c r="Q225" s="32"/>
      <c r="R225" s="33" t="str">
        <f aca="false">IF(OR(A225="",N225=""),"",IF(AF225&lt;0,0,IF(AD225=0,"Review",IF($H$3="US",ROUND(((H225-I225-(AG225*G225))/(G225*M225)-(L225*Q225))*P225,1),ROUND(((H225-I225-(AG225*G225))/(G225*M225)-(L225/8.696*Q225))*P225*37,1)))))</f>
        <v/>
      </c>
      <c r="S225" s="34" t="str">
        <f aca="false">IF(OR(R225="Review",R225=""),"",IF(R225=0,"",(SQRT(SUMSQ((5),(100*1.4/(H225-I225)),(100*IF($H$3="US",0.1,0.1*37)/R225)))/100)*R225))</f>
        <v/>
      </c>
      <c r="T225" s="62" t="str">
        <f aca="false">IF(OR(R225="Review",R225=""),"",IF(R225=0,"",S225/R225))</f>
        <v/>
      </c>
      <c r="U225" s="63"/>
      <c r="V225" s="63"/>
      <c r="W225" s="63"/>
      <c r="X225" s="63"/>
      <c r="Y225" s="63"/>
      <c r="Z225" s="63"/>
      <c r="AA225" s="63"/>
      <c r="AB225" s="63"/>
      <c r="AC225" s="2"/>
      <c r="AD225" s="64" t="n">
        <f aca="false">AND(NOT(ISBLANK(C225)),NOT(ISBLANK(E225)),NOT(ISBLANK(H225)),NOT(ISBLANK(I225)),NOT(ISBLANK(O225)),NOT(ISBLANK(Q225)),Q225&gt;=0,O225&gt;=0,H225&gt;=0,I225&gt;=0,G225&gt;0)</f>
        <v>0</v>
      </c>
      <c r="AE225" s="63" t="s">
        <v>39</v>
      </c>
      <c r="AF225" s="65" t="str">
        <f aca="false">IF(AD225=0,"Review",IF($H$3="US",((H225-I225-(AG225*G225))/(G225*M225)-(L225*Q225))*P225,((H225-I225-(AG225*G225))/(G225*M225)-(L225/8.696*Q225))*P225*37))</f>
        <v>Review</v>
      </c>
      <c r="AG225" s="66" t="n">
        <f aca="false">IF(OR(N225="SLT",N225="LLT",N225="LLT-OO",N225="HLT"),0.022223,0.066667)</f>
        <v>0.066667</v>
      </c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3"/>
      <c r="BH225" s="63"/>
      <c r="BI225" s="63"/>
      <c r="BJ225" s="63"/>
      <c r="BK225" s="63"/>
      <c r="BL225" s="63"/>
      <c r="BM225" s="63"/>
      <c r="BN225" s="63"/>
    </row>
    <row r="226" customFormat="false" ht="18.1" hidden="false" customHeight="true" outlineLevel="0" collapsed="false">
      <c r="A226" s="23"/>
      <c r="B226" s="23"/>
      <c r="C226" s="24"/>
      <c r="D226" s="25"/>
      <c r="E226" s="24"/>
      <c r="F226" s="25"/>
      <c r="G226" s="26" t="str">
        <f aca="false">IF(OR(C226="",D226="",E226="",F226=""),"",(E226+F226)-(C226+D226))</f>
        <v/>
      </c>
      <c r="H226" s="27"/>
      <c r="I226" s="28"/>
      <c r="J226" s="29" t="n">
        <f aca="false">IF(N226="SST",0.314473,IF(N226="SLT",0.031243,IF(N226="LST",0.124228,IF(N226="LLT",0.010189,IF(N226="LST-OO",0.074671,IF(N226="LLT-OO",0.011965,IF(N226="LMT-OO",0.013497,IF(N226="HST",7.2954,IF(N226="HLT",0.60795)))))))))</f>
        <v>0</v>
      </c>
      <c r="K226" s="29" t="n">
        <f aca="false">IF(N226="SST",0.260619,IF(N226="SLT",0.02188,IF(N226="LST",0.040676,IF(N226="LLT",0.003372,IF(N226="LST-OO",0.037557,IF(N226="LLT-OO",0.002079,IF(N226="LMT-OO",0.012499,IF(N226="HST",0.004293,IF(N226="HLT",0.0003578)))))))))</f>
        <v>0</v>
      </c>
      <c r="L226" s="30" t="n">
        <f aca="false">IF(N226="SST",0.087,IF(N226="SLT",0.087,IF(N226="LST",0.12,IF(N226="LLT",0.12,IF(N226="LST-OO",0.12,IF(N226="LLT-OO",0.12,IF(N226="LMT-OO",0.12,IF(N226="HST",0.07,IF(N226="HLT",0.07)))))))))</f>
        <v>0</v>
      </c>
      <c r="M226" s="31" t="str">
        <f aca="false">IF(OR(H226="",I226=""),"",IF(N226="HST",J226+K226*((I226+H226)/2),IF(N226="HLT",J226+K226*((I226+H226)/2),J226+K226*LN((I226+H226)/2))))</f>
        <v/>
      </c>
      <c r="N226" s="28"/>
      <c r="O226" s="28"/>
      <c r="P226" s="26" t="str">
        <f aca="false">IF(O226="","",IF($H$3="US",IF(LEFT(N226,1)="S",IF(O226&lt;=4000,1,IF(O226&gt;4000,0.79+(6*O226/100000))),IF(LEFT(N226,1)="L",IF(O226&lt;=200,1,IF(O226&gt;200,1.005+(4.5526*O226/100000))),IF(LEFT(N226,1)="H",1))),IF($H$3="SI",IF(LEFT(N226,1)="S",IF(O226&lt;=1219.51,1,IF(O226&gt;1219.51,0.79+(6*(O226*3.28)/100000))),IF(LEFT(N226,1)="L",IF(O226&lt;=60.98,1,IF(O226&gt;60.98,1.005+(4.5526*(O226*3.28)/100000))),IF(LEFT(N226,1)="H",1))))))</f>
        <v/>
      </c>
      <c r="Q226" s="32"/>
      <c r="R226" s="33" t="str">
        <f aca="false">IF(OR(A226="",N226=""),"",IF(AF226&lt;0,0,IF(AD226=0,"Review",IF($H$3="US",ROUND(((H226-I226-(AG226*G226))/(G226*M226)-(L226*Q226))*P226,1),ROUND(((H226-I226-(AG226*G226))/(G226*M226)-(L226/8.696*Q226))*P226*37,1)))))</f>
        <v/>
      </c>
      <c r="S226" s="34" t="str">
        <f aca="false">IF(OR(R226="Review",R226=""),"",IF(R226=0,"",(SQRT(SUMSQ((5),(100*1.4/(H226-I226)),(100*IF($H$3="US",0.1,0.1*37)/R226)))/100)*R226))</f>
        <v/>
      </c>
      <c r="T226" s="62" t="str">
        <f aca="false">IF(OR(R226="Review",R226=""),"",IF(R226=0,"",S226/R226))</f>
        <v/>
      </c>
      <c r="U226" s="63"/>
      <c r="V226" s="63"/>
      <c r="W226" s="63"/>
      <c r="X226" s="63"/>
      <c r="Y226" s="63"/>
      <c r="Z226" s="63"/>
      <c r="AA226" s="63"/>
      <c r="AB226" s="63"/>
      <c r="AC226" s="2"/>
      <c r="AD226" s="64" t="n">
        <f aca="false">AND(NOT(ISBLANK(C226)),NOT(ISBLANK(E226)),NOT(ISBLANK(H226)),NOT(ISBLANK(I226)),NOT(ISBLANK(O226)),NOT(ISBLANK(Q226)),Q226&gt;=0,O226&gt;=0,H226&gt;=0,I226&gt;=0,G226&gt;0)</f>
        <v>0</v>
      </c>
      <c r="AE226" s="63" t="s">
        <v>39</v>
      </c>
      <c r="AF226" s="65" t="str">
        <f aca="false">IF(AD226=0,"Review",IF($H$3="US",((H226-I226-(AG226*G226))/(G226*M226)-(L226*Q226))*P226,((H226-I226-(AG226*G226))/(G226*M226)-(L226/8.696*Q226))*P226*37))</f>
        <v>Review</v>
      </c>
      <c r="AG226" s="66" t="n">
        <f aca="false">IF(OR(N226="SLT",N226="LLT",N226="LLT-OO",N226="HLT"),0.022223,0.066667)</f>
        <v>0.066667</v>
      </c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63"/>
      <c r="BH226" s="63"/>
      <c r="BI226" s="63"/>
      <c r="BJ226" s="63"/>
      <c r="BK226" s="63"/>
      <c r="BL226" s="63"/>
      <c r="BM226" s="63"/>
      <c r="BN226" s="63"/>
    </row>
    <row r="227" customFormat="false" ht="18.1" hidden="false" customHeight="true" outlineLevel="0" collapsed="false">
      <c r="A227" s="23"/>
      <c r="B227" s="23"/>
      <c r="C227" s="24"/>
      <c r="D227" s="25"/>
      <c r="E227" s="24"/>
      <c r="F227" s="25"/>
      <c r="G227" s="26" t="str">
        <f aca="false">IF(OR(C227="",D227="",E227="",F227=""),"",(E227+F227)-(C227+D227))</f>
        <v/>
      </c>
      <c r="H227" s="27"/>
      <c r="I227" s="28"/>
      <c r="J227" s="29" t="n">
        <f aca="false">IF(N227="SST",0.314473,IF(N227="SLT",0.031243,IF(N227="LST",0.124228,IF(N227="LLT",0.010189,IF(N227="LST-OO",0.074671,IF(N227="LLT-OO",0.011965,IF(N227="LMT-OO",0.013497,IF(N227="HST",7.2954,IF(N227="HLT",0.60795)))))))))</f>
        <v>0</v>
      </c>
      <c r="K227" s="29" t="n">
        <f aca="false">IF(N227="SST",0.260619,IF(N227="SLT",0.02188,IF(N227="LST",0.040676,IF(N227="LLT",0.003372,IF(N227="LST-OO",0.037557,IF(N227="LLT-OO",0.002079,IF(N227="LMT-OO",0.012499,IF(N227="HST",0.004293,IF(N227="HLT",0.0003578)))))))))</f>
        <v>0</v>
      </c>
      <c r="L227" s="30" t="n">
        <f aca="false">IF(N227="SST",0.087,IF(N227="SLT",0.087,IF(N227="LST",0.12,IF(N227="LLT",0.12,IF(N227="LST-OO",0.12,IF(N227="LLT-OO",0.12,IF(N227="LMT-OO",0.12,IF(N227="HST",0.07,IF(N227="HLT",0.07)))))))))</f>
        <v>0</v>
      </c>
      <c r="M227" s="31" t="str">
        <f aca="false">IF(OR(H227="",I227=""),"",IF(N227="HST",J227+K227*((I227+H227)/2),IF(N227="HLT",J227+K227*((I227+H227)/2),J227+K227*LN((I227+H227)/2))))</f>
        <v/>
      </c>
      <c r="N227" s="28"/>
      <c r="O227" s="28"/>
      <c r="P227" s="26" t="str">
        <f aca="false">IF(O227="","",IF($H$3="US",IF(LEFT(N227,1)="S",IF(O227&lt;=4000,1,IF(O227&gt;4000,0.79+(6*O227/100000))),IF(LEFT(N227,1)="L",IF(O227&lt;=200,1,IF(O227&gt;200,1.005+(4.5526*O227/100000))),IF(LEFT(N227,1)="H",1))),IF($H$3="SI",IF(LEFT(N227,1)="S",IF(O227&lt;=1219.51,1,IF(O227&gt;1219.51,0.79+(6*(O227*3.28)/100000))),IF(LEFT(N227,1)="L",IF(O227&lt;=60.98,1,IF(O227&gt;60.98,1.005+(4.5526*(O227*3.28)/100000))),IF(LEFT(N227,1)="H",1))))))</f>
        <v/>
      </c>
      <c r="Q227" s="32"/>
      <c r="R227" s="33" t="str">
        <f aca="false">IF(OR(A227="",N227=""),"",IF(AF227&lt;0,0,IF(AD227=0,"Review",IF($H$3="US",ROUND(((H227-I227-(AG227*G227))/(G227*M227)-(L227*Q227))*P227,1),ROUND(((H227-I227-(AG227*G227))/(G227*M227)-(L227/8.696*Q227))*P227*37,1)))))</f>
        <v/>
      </c>
      <c r="S227" s="34" t="str">
        <f aca="false">IF(OR(R227="Review",R227=""),"",IF(R227=0,"",(SQRT(SUMSQ((5),(100*1.4/(H227-I227)),(100*IF($H$3="US",0.1,0.1*37)/R227)))/100)*R227))</f>
        <v/>
      </c>
      <c r="T227" s="62" t="str">
        <f aca="false">IF(OR(R227="Review",R227=""),"",IF(R227=0,"",S227/R227))</f>
        <v/>
      </c>
      <c r="U227" s="63"/>
      <c r="V227" s="63"/>
      <c r="W227" s="63"/>
      <c r="X227" s="63"/>
      <c r="Y227" s="63"/>
      <c r="Z227" s="63"/>
      <c r="AA227" s="63"/>
      <c r="AB227" s="63"/>
      <c r="AC227" s="2"/>
      <c r="AD227" s="64" t="n">
        <f aca="false">AND(NOT(ISBLANK(C227)),NOT(ISBLANK(E227)),NOT(ISBLANK(H227)),NOT(ISBLANK(I227)),NOT(ISBLANK(O227)),NOT(ISBLANK(Q227)),Q227&gt;=0,O227&gt;=0,H227&gt;=0,I227&gt;=0,G227&gt;0)</f>
        <v>0</v>
      </c>
      <c r="AE227" s="63" t="s">
        <v>39</v>
      </c>
      <c r="AF227" s="65" t="str">
        <f aca="false">IF(AD227=0,"Review",IF($H$3="US",((H227-I227-(AG227*G227))/(G227*M227)-(L227*Q227))*P227,((H227-I227-(AG227*G227))/(G227*M227)-(L227/8.696*Q227))*P227*37))</f>
        <v>Review</v>
      </c>
      <c r="AG227" s="66" t="n">
        <f aca="false">IF(OR(N227="SLT",N227="LLT",N227="LLT-OO",N227="HLT"),0.022223,0.066667)</f>
        <v>0.066667</v>
      </c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3"/>
      <c r="BM227" s="63"/>
      <c r="BN227" s="63"/>
    </row>
    <row r="228" customFormat="false" ht="18.1" hidden="false" customHeight="true" outlineLevel="0" collapsed="false">
      <c r="A228" s="23"/>
      <c r="B228" s="23"/>
      <c r="C228" s="24"/>
      <c r="D228" s="25"/>
      <c r="E228" s="24"/>
      <c r="F228" s="25"/>
      <c r="G228" s="26" t="str">
        <f aca="false">IF(OR(C228="",D228="",E228="",F228=""),"",(E228+F228)-(C228+D228))</f>
        <v/>
      </c>
      <c r="H228" s="27"/>
      <c r="I228" s="28"/>
      <c r="J228" s="29" t="n">
        <f aca="false">IF(N228="SST",0.314473,IF(N228="SLT",0.031243,IF(N228="LST",0.124228,IF(N228="LLT",0.010189,IF(N228="LST-OO",0.074671,IF(N228="LLT-OO",0.011965,IF(N228="LMT-OO",0.013497,IF(N228="HST",7.2954,IF(N228="HLT",0.60795)))))))))</f>
        <v>0</v>
      </c>
      <c r="K228" s="29" t="n">
        <f aca="false">IF(N228="SST",0.260619,IF(N228="SLT",0.02188,IF(N228="LST",0.040676,IF(N228="LLT",0.003372,IF(N228="LST-OO",0.037557,IF(N228="LLT-OO",0.002079,IF(N228="LMT-OO",0.012499,IF(N228="HST",0.004293,IF(N228="HLT",0.0003578)))))))))</f>
        <v>0</v>
      </c>
      <c r="L228" s="30" t="n">
        <f aca="false">IF(N228="SST",0.087,IF(N228="SLT",0.087,IF(N228="LST",0.12,IF(N228="LLT",0.12,IF(N228="LST-OO",0.12,IF(N228="LLT-OO",0.12,IF(N228="LMT-OO",0.12,IF(N228="HST",0.07,IF(N228="HLT",0.07)))))))))</f>
        <v>0</v>
      </c>
      <c r="M228" s="31" t="str">
        <f aca="false">IF(OR(H228="",I228=""),"",IF(N228="HST",J228+K228*((I228+H228)/2),IF(N228="HLT",J228+K228*((I228+H228)/2),J228+K228*LN((I228+H228)/2))))</f>
        <v/>
      </c>
      <c r="N228" s="28"/>
      <c r="O228" s="28"/>
      <c r="P228" s="26" t="str">
        <f aca="false">IF(O228="","",IF($H$3="US",IF(LEFT(N228,1)="S",IF(O228&lt;=4000,1,IF(O228&gt;4000,0.79+(6*O228/100000))),IF(LEFT(N228,1)="L",IF(O228&lt;=200,1,IF(O228&gt;200,1.005+(4.5526*O228/100000))),IF(LEFT(N228,1)="H",1))),IF($H$3="SI",IF(LEFT(N228,1)="S",IF(O228&lt;=1219.51,1,IF(O228&gt;1219.51,0.79+(6*(O228*3.28)/100000))),IF(LEFT(N228,1)="L",IF(O228&lt;=60.98,1,IF(O228&gt;60.98,1.005+(4.5526*(O228*3.28)/100000))),IF(LEFT(N228,1)="H",1))))))</f>
        <v/>
      </c>
      <c r="Q228" s="32"/>
      <c r="R228" s="33" t="str">
        <f aca="false">IF(OR(A228="",N228=""),"",IF(AF228&lt;0,0,IF(AD228=0,"Review",IF($H$3="US",ROUND(((H228-I228-(AG228*G228))/(G228*M228)-(L228*Q228))*P228,1),ROUND(((H228-I228-(AG228*G228))/(G228*M228)-(L228/8.696*Q228))*P228*37,1)))))</f>
        <v/>
      </c>
      <c r="S228" s="34" t="str">
        <f aca="false">IF(OR(R228="Review",R228=""),"",IF(R228=0,"",(SQRT(SUMSQ((5),(100*1.4/(H228-I228)),(100*IF($H$3="US",0.1,0.1*37)/R228)))/100)*R228))</f>
        <v/>
      </c>
      <c r="T228" s="62" t="str">
        <f aca="false">IF(OR(R228="Review",R228=""),"",IF(R228=0,"",S228/R228))</f>
        <v/>
      </c>
      <c r="U228" s="63"/>
      <c r="V228" s="63"/>
      <c r="W228" s="63"/>
      <c r="X228" s="63"/>
      <c r="Y228" s="63"/>
      <c r="Z228" s="63"/>
      <c r="AA228" s="63"/>
      <c r="AB228" s="63"/>
      <c r="AC228" s="2"/>
      <c r="AD228" s="64" t="n">
        <f aca="false">AND(NOT(ISBLANK(C228)),NOT(ISBLANK(E228)),NOT(ISBLANK(H228)),NOT(ISBLANK(I228)),NOT(ISBLANK(O228)),NOT(ISBLANK(Q228)),Q228&gt;=0,O228&gt;=0,H228&gt;=0,I228&gt;=0,G228&gt;0)</f>
        <v>0</v>
      </c>
      <c r="AE228" s="63" t="s">
        <v>39</v>
      </c>
      <c r="AF228" s="65" t="str">
        <f aca="false">IF(AD228=0,"Review",IF($H$3="US",((H228-I228-(AG228*G228))/(G228*M228)-(L228*Q228))*P228,((H228-I228-(AG228*G228))/(G228*M228)-(L228/8.696*Q228))*P228*37))</f>
        <v>Review</v>
      </c>
      <c r="AG228" s="66" t="n">
        <f aca="false">IF(OR(N228="SLT",N228="LLT",N228="LLT-OO",N228="HLT"),0.022223,0.066667)</f>
        <v>0.066667</v>
      </c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  <c r="AX228" s="63"/>
      <c r="AY228" s="63"/>
      <c r="AZ228" s="63"/>
      <c r="BA228" s="63"/>
      <c r="BB228" s="63"/>
      <c r="BC228" s="63"/>
      <c r="BD228" s="63"/>
      <c r="BE228" s="63"/>
      <c r="BF228" s="63"/>
      <c r="BG228" s="63"/>
      <c r="BH228" s="63"/>
      <c r="BI228" s="63"/>
      <c r="BJ228" s="63"/>
      <c r="BK228" s="63"/>
      <c r="BL228" s="63"/>
      <c r="BM228" s="63"/>
      <c r="BN228" s="63"/>
    </row>
    <row r="229" customFormat="false" ht="18.1" hidden="false" customHeight="true" outlineLevel="0" collapsed="false">
      <c r="A229" s="23"/>
      <c r="B229" s="23"/>
      <c r="C229" s="24"/>
      <c r="D229" s="25"/>
      <c r="E229" s="24"/>
      <c r="F229" s="25"/>
      <c r="G229" s="26" t="str">
        <f aca="false">IF(OR(C229="",D229="",E229="",F229=""),"",(E229+F229)-(C229+D229))</f>
        <v/>
      </c>
      <c r="H229" s="27"/>
      <c r="I229" s="28"/>
      <c r="J229" s="29" t="n">
        <f aca="false">IF(N229="SST",0.314473,IF(N229="SLT",0.031243,IF(N229="LST",0.124228,IF(N229="LLT",0.010189,IF(N229="LST-OO",0.074671,IF(N229="LLT-OO",0.011965,IF(N229="LMT-OO",0.013497,IF(N229="HST",7.2954,IF(N229="HLT",0.60795)))))))))</f>
        <v>0</v>
      </c>
      <c r="K229" s="29" t="n">
        <f aca="false">IF(N229="SST",0.260619,IF(N229="SLT",0.02188,IF(N229="LST",0.040676,IF(N229="LLT",0.003372,IF(N229="LST-OO",0.037557,IF(N229="LLT-OO",0.002079,IF(N229="LMT-OO",0.012499,IF(N229="HST",0.004293,IF(N229="HLT",0.0003578)))))))))</f>
        <v>0</v>
      </c>
      <c r="L229" s="30" t="n">
        <f aca="false">IF(N229="SST",0.087,IF(N229="SLT",0.087,IF(N229="LST",0.12,IF(N229="LLT",0.12,IF(N229="LST-OO",0.12,IF(N229="LLT-OO",0.12,IF(N229="LMT-OO",0.12,IF(N229="HST",0.07,IF(N229="HLT",0.07)))))))))</f>
        <v>0</v>
      </c>
      <c r="M229" s="31" t="str">
        <f aca="false">IF(OR(H229="",I229=""),"",IF(N229="HST",J229+K229*((I229+H229)/2),IF(N229="HLT",J229+K229*((I229+H229)/2),J229+K229*LN((I229+H229)/2))))</f>
        <v/>
      </c>
      <c r="N229" s="28"/>
      <c r="O229" s="28"/>
      <c r="P229" s="26" t="str">
        <f aca="false">IF(O229="","",IF($H$3="US",IF(LEFT(N229,1)="S",IF(O229&lt;=4000,1,IF(O229&gt;4000,0.79+(6*O229/100000))),IF(LEFT(N229,1)="L",IF(O229&lt;=200,1,IF(O229&gt;200,1.005+(4.5526*O229/100000))),IF(LEFT(N229,1)="H",1))),IF($H$3="SI",IF(LEFT(N229,1)="S",IF(O229&lt;=1219.51,1,IF(O229&gt;1219.51,0.79+(6*(O229*3.28)/100000))),IF(LEFT(N229,1)="L",IF(O229&lt;=60.98,1,IF(O229&gt;60.98,1.005+(4.5526*(O229*3.28)/100000))),IF(LEFT(N229,1)="H",1))))))</f>
        <v/>
      </c>
      <c r="Q229" s="32"/>
      <c r="R229" s="33" t="str">
        <f aca="false">IF(OR(A229="",N229=""),"",IF(AF229&lt;0,0,IF(AD229=0,"Review",IF($H$3="US",ROUND(((H229-I229-(AG229*G229))/(G229*M229)-(L229*Q229))*P229,1),ROUND(((H229-I229-(AG229*G229))/(G229*M229)-(L229/8.696*Q229))*P229*37,1)))))</f>
        <v/>
      </c>
      <c r="S229" s="34" t="str">
        <f aca="false">IF(OR(R229="Review",R229=""),"",IF(R229=0,"",(SQRT(SUMSQ((5),(100*1.4/(H229-I229)),(100*IF($H$3="US",0.1,0.1*37)/R229)))/100)*R229))</f>
        <v/>
      </c>
      <c r="T229" s="62" t="str">
        <f aca="false">IF(OR(R229="Review",R229=""),"",IF(R229=0,"",S229/R229))</f>
        <v/>
      </c>
      <c r="U229" s="63"/>
      <c r="V229" s="63"/>
      <c r="W229" s="63"/>
      <c r="X229" s="63"/>
      <c r="Y229" s="63"/>
      <c r="Z229" s="63"/>
      <c r="AA229" s="63"/>
      <c r="AB229" s="63"/>
      <c r="AC229" s="2"/>
      <c r="AD229" s="64" t="n">
        <f aca="false">AND(NOT(ISBLANK(C229)),NOT(ISBLANK(E229)),NOT(ISBLANK(H229)),NOT(ISBLANK(I229)),NOT(ISBLANK(O229)),NOT(ISBLANK(Q229)),Q229&gt;=0,O229&gt;=0,H229&gt;=0,I229&gt;=0,G229&gt;0)</f>
        <v>0</v>
      </c>
      <c r="AE229" s="63" t="s">
        <v>39</v>
      </c>
      <c r="AF229" s="65" t="str">
        <f aca="false">IF(AD229=0,"Review",IF($H$3="US",((H229-I229-(AG229*G229))/(G229*M229)-(L229*Q229))*P229,((H229-I229-(AG229*G229))/(G229*M229)-(L229/8.696*Q229))*P229*37))</f>
        <v>Review</v>
      </c>
      <c r="AG229" s="66" t="n">
        <f aca="false">IF(OR(N229="SLT",N229="LLT",N229="LLT-OO",N229="HLT"),0.022223,0.066667)</f>
        <v>0.066667</v>
      </c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</row>
    <row r="230" customFormat="false" ht="18.1" hidden="false" customHeight="true" outlineLevel="0" collapsed="false">
      <c r="A230" s="23"/>
      <c r="B230" s="23"/>
      <c r="C230" s="24"/>
      <c r="D230" s="25"/>
      <c r="E230" s="24"/>
      <c r="F230" s="25"/>
      <c r="G230" s="26" t="str">
        <f aca="false">IF(OR(C230="",D230="",E230="",F230=""),"",(E230+F230)-(C230+D230))</f>
        <v/>
      </c>
      <c r="H230" s="27"/>
      <c r="I230" s="28"/>
      <c r="J230" s="29" t="n">
        <f aca="false">IF(N230="SST",0.314473,IF(N230="SLT",0.031243,IF(N230="LST",0.124228,IF(N230="LLT",0.010189,IF(N230="LST-OO",0.074671,IF(N230="LLT-OO",0.011965,IF(N230="LMT-OO",0.013497,IF(N230="HST",7.2954,IF(N230="HLT",0.60795)))))))))</f>
        <v>0</v>
      </c>
      <c r="K230" s="29" t="n">
        <f aca="false">IF(N230="SST",0.260619,IF(N230="SLT",0.02188,IF(N230="LST",0.040676,IF(N230="LLT",0.003372,IF(N230="LST-OO",0.037557,IF(N230="LLT-OO",0.002079,IF(N230="LMT-OO",0.012499,IF(N230="HST",0.004293,IF(N230="HLT",0.0003578)))))))))</f>
        <v>0</v>
      </c>
      <c r="L230" s="30" t="n">
        <f aca="false">IF(N230="SST",0.087,IF(N230="SLT",0.087,IF(N230="LST",0.12,IF(N230="LLT",0.12,IF(N230="LST-OO",0.12,IF(N230="LLT-OO",0.12,IF(N230="LMT-OO",0.12,IF(N230="HST",0.07,IF(N230="HLT",0.07)))))))))</f>
        <v>0</v>
      </c>
      <c r="M230" s="31" t="str">
        <f aca="false">IF(OR(H230="",I230=""),"",IF(N230="HST",J230+K230*((I230+H230)/2),IF(N230="HLT",J230+K230*((I230+H230)/2),J230+K230*LN((I230+H230)/2))))</f>
        <v/>
      </c>
      <c r="N230" s="28"/>
      <c r="O230" s="28"/>
      <c r="P230" s="26" t="str">
        <f aca="false">IF(O230="","",IF($H$3="US",IF(LEFT(N230,1)="S",IF(O230&lt;=4000,1,IF(O230&gt;4000,0.79+(6*O230/100000))),IF(LEFT(N230,1)="L",IF(O230&lt;=200,1,IF(O230&gt;200,1.005+(4.5526*O230/100000))),IF(LEFT(N230,1)="H",1))),IF($H$3="SI",IF(LEFT(N230,1)="S",IF(O230&lt;=1219.51,1,IF(O230&gt;1219.51,0.79+(6*(O230*3.28)/100000))),IF(LEFT(N230,1)="L",IF(O230&lt;=60.98,1,IF(O230&gt;60.98,1.005+(4.5526*(O230*3.28)/100000))),IF(LEFT(N230,1)="H",1))))))</f>
        <v/>
      </c>
      <c r="Q230" s="32"/>
      <c r="R230" s="33" t="str">
        <f aca="false">IF(OR(A230="",N230=""),"",IF(AF230&lt;0,0,IF(AD230=0,"Review",IF($H$3="US",ROUND(((H230-I230-(AG230*G230))/(G230*M230)-(L230*Q230))*P230,1),ROUND(((H230-I230-(AG230*G230))/(G230*M230)-(L230/8.696*Q230))*P230*37,1)))))</f>
        <v/>
      </c>
      <c r="S230" s="34" t="str">
        <f aca="false">IF(OR(R230="Review",R230=""),"",IF(R230=0,"",(SQRT(SUMSQ((5),(100*1.4/(H230-I230)),(100*IF($H$3="US",0.1,0.1*37)/R230)))/100)*R230))</f>
        <v/>
      </c>
      <c r="T230" s="62" t="str">
        <f aca="false">IF(OR(R230="Review",R230=""),"",IF(R230=0,"",S230/R230))</f>
        <v/>
      </c>
      <c r="U230" s="63"/>
      <c r="V230" s="63"/>
      <c r="W230" s="63"/>
      <c r="X230" s="63"/>
      <c r="Y230" s="63"/>
      <c r="Z230" s="63"/>
      <c r="AA230" s="63"/>
      <c r="AB230" s="63"/>
      <c r="AC230" s="2"/>
      <c r="AD230" s="64" t="n">
        <f aca="false">AND(NOT(ISBLANK(C230)),NOT(ISBLANK(E230)),NOT(ISBLANK(H230)),NOT(ISBLANK(I230)),NOT(ISBLANK(O230)),NOT(ISBLANK(Q230)),Q230&gt;=0,O230&gt;=0,H230&gt;=0,I230&gt;=0,G230&gt;0)</f>
        <v>0</v>
      </c>
      <c r="AE230" s="63" t="s">
        <v>39</v>
      </c>
      <c r="AF230" s="65" t="str">
        <f aca="false">IF(AD230=0,"Review",IF($H$3="US",((H230-I230-(AG230*G230))/(G230*M230)-(L230*Q230))*P230,((H230-I230-(AG230*G230))/(G230*M230)-(L230/8.696*Q230))*P230*37))</f>
        <v>Review</v>
      </c>
      <c r="AG230" s="66" t="n">
        <f aca="false">IF(OR(N230="SLT",N230="LLT",N230="LLT-OO",N230="HLT"),0.022223,0.066667)</f>
        <v>0.066667</v>
      </c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3"/>
      <c r="BM230" s="63"/>
      <c r="BN230" s="63"/>
    </row>
    <row r="231" customFormat="false" ht="18.1" hidden="false" customHeight="true" outlineLevel="0" collapsed="false">
      <c r="A231" s="23"/>
      <c r="B231" s="23"/>
      <c r="C231" s="24"/>
      <c r="D231" s="25"/>
      <c r="E231" s="24"/>
      <c r="F231" s="25"/>
      <c r="G231" s="26" t="str">
        <f aca="false">IF(OR(C231="",D231="",E231="",F231=""),"",(E231+F231)-(C231+D231))</f>
        <v/>
      </c>
      <c r="H231" s="27"/>
      <c r="I231" s="28"/>
      <c r="J231" s="29" t="n">
        <f aca="false">IF(N231="SST",0.314473,IF(N231="SLT",0.031243,IF(N231="LST",0.124228,IF(N231="LLT",0.010189,IF(N231="LST-OO",0.074671,IF(N231="LLT-OO",0.011965,IF(N231="LMT-OO",0.013497,IF(N231="HST",7.2954,IF(N231="HLT",0.60795)))))))))</f>
        <v>0</v>
      </c>
      <c r="K231" s="29" t="n">
        <f aca="false">IF(N231="SST",0.260619,IF(N231="SLT",0.02188,IF(N231="LST",0.040676,IF(N231="LLT",0.003372,IF(N231="LST-OO",0.037557,IF(N231="LLT-OO",0.002079,IF(N231="LMT-OO",0.012499,IF(N231="HST",0.004293,IF(N231="HLT",0.0003578)))))))))</f>
        <v>0</v>
      </c>
      <c r="L231" s="30" t="n">
        <f aca="false">IF(N231="SST",0.087,IF(N231="SLT",0.087,IF(N231="LST",0.12,IF(N231="LLT",0.12,IF(N231="LST-OO",0.12,IF(N231="LLT-OO",0.12,IF(N231="LMT-OO",0.12,IF(N231="HST",0.07,IF(N231="HLT",0.07)))))))))</f>
        <v>0</v>
      </c>
      <c r="M231" s="31" t="str">
        <f aca="false">IF(OR(H231="",I231=""),"",IF(N231="HST",J231+K231*((I231+H231)/2),IF(N231="HLT",J231+K231*((I231+H231)/2),J231+K231*LN((I231+H231)/2))))</f>
        <v/>
      </c>
      <c r="N231" s="28"/>
      <c r="O231" s="28"/>
      <c r="P231" s="26" t="str">
        <f aca="false">IF(O231="","",IF($H$3="US",IF(LEFT(N231,1)="S",IF(O231&lt;=4000,1,IF(O231&gt;4000,0.79+(6*O231/100000))),IF(LEFT(N231,1)="L",IF(O231&lt;=200,1,IF(O231&gt;200,1.005+(4.5526*O231/100000))),IF(LEFT(N231,1)="H",1))),IF($H$3="SI",IF(LEFT(N231,1)="S",IF(O231&lt;=1219.51,1,IF(O231&gt;1219.51,0.79+(6*(O231*3.28)/100000))),IF(LEFT(N231,1)="L",IF(O231&lt;=60.98,1,IF(O231&gt;60.98,1.005+(4.5526*(O231*3.28)/100000))),IF(LEFT(N231,1)="H",1))))))</f>
        <v/>
      </c>
      <c r="Q231" s="32"/>
      <c r="R231" s="33" t="str">
        <f aca="false">IF(OR(A231="",N231=""),"",IF(AF231&lt;0,0,IF(AD231=0,"Review",IF($H$3="US",ROUND(((H231-I231-(AG231*G231))/(G231*M231)-(L231*Q231))*P231,1),ROUND(((H231-I231-(AG231*G231))/(G231*M231)-(L231/8.696*Q231))*P231*37,1)))))</f>
        <v/>
      </c>
      <c r="S231" s="34" t="str">
        <f aca="false">IF(OR(R231="Review",R231=""),"",IF(R231=0,"",(SQRT(SUMSQ((5),(100*1.4/(H231-I231)),(100*IF($H$3="US",0.1,0.1*37)/R231)))/100)*R231))</f>
        <v/>
      </c>
      <c r="T231" s="62" t="str">
        <f aca="false">IF(OR(R231="Review",R231=""),"",IF(R231=0,"",S231/R231))</f>
        <v/>
      </c>
      <c r="U231" s="63"/>
      <c r="V231" s="63"/>
      <c r="W231" s="63"/>
      <c r="X231" s="63"/>
      <c r="Y231" s="63"/>
      <c r="Z231" s="63"/>
      <c r="AA231" s="63"/>
      <c r="AB231" s="63"/>
      <c r="AC231" s="2"/>
      <c r="AD231" s="64" t="n">
        <f aca="false">AND(NOT(ISBLANK(C231)),NOT(ISBLANK(E231)),NOT(ISBLANK(H231)),NOT(ISBLANK(I231)),NOT(ISBLANK(O231)),NOT(ISBLANK(Q231)),Q231&gt;=0,O231&gt;=0,H231&gt;=0,I231&gt;=0,G231&gt;0)</f>
        <v>0</v>
      </c>
      <c r="AE231" s="63" t="s">
        <v>39</v>
      </c>
      <c r="AF231" s="65" t="str">
        <f aca="false">IF(AD231=0,"Review",IF($H$3="US",((H231-I231-(AG231*G231))/(G231*M231)-(L231*Q231))*P231,((H231-I231-(AG231*G231))/(G231*M231)-(L231/8.696*Q231))*P231*37))</f>
        <v>Review</v>
      </c>
      <c r="AG231" s="66" t="n">
        <f aca="false">IF(OR(N231="SLT",N231="LLT",N231="LLT-OO",N231="HLT"),0.022223,0.066667)</f>
        <v>0.066667</v>
      </c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3"/>
      <c r="BM231" s="63"/>
      <c r="BN231" s="63"/>
    </row>
    <row r="232" customFormat="false" ht="18.1" hidden="false" customHeight="true" outlineLevel="0" collapsed="false">
      <c r="A232" s="23"/>
      <c r="B232" s="23"/>
      <c r="C232" s="24"/>
      <c r="D232" s="25"/>
      <c r="E232" s="24"/>
      <c r="F232" s="25"/>
      <c r="G232" s="26" t="str">
        <f aca="false">IF(OR(C232="",D232="",E232="",F232=""),"",(E232+F232)-(C232+D232))</f>
        <v/>
      </c>
      <c r="H232" s="27"/>
      <c r="I232" s="28"/>
      <c r="J232" s="29" t="n">
        <f aca="false">IF(N232="SST",0.314473,IF(N232="SLT",0.031243,IF(N232="LST",0.124228,IF(N232="LLT",0.010189,IF(N232="LST-OO",0.074671,IF(N232="LLT-OO",0.011965,IF(N232="LMT-OO",0.013497,IF(N232="HST",7.2954,IF(N232="HLT",0.60795)))))))))</f>
        <v>0</v>
      </c>
      <c r="K232" s="29" t="n">
        <f aca="false">IF(N232="SST",0.260619,IF(N232="SLT",0.02188,IF(N232="LST",0.040676,IF(N232="LLT",0.003372,IF(N232="LST-OO",0.037557,IF(N232="LLT-OO",0.002079,IF(N232="LMT-OO",0.012499,IF(N232="HST",0.004293,IF(N232="HLT",0.0003578)))))))))</f>
        <v>0</v>
      </c>
      <c r="L232" s="30" t="n">
        <f aca="false">IF(N232="SST",0.087,IF(N232="SLT",0.087,IF(N232="LST",0.12,IF(N232="LLT",0.12,IF(N232="LST-OO",0.12,IF(N232="LLT-OO",0.12,IF(N232="LMT-OO",0.12,IF(N232="HST",0.07,IF(N232="HLT",0.07)))))))))</f>
        <v>0</v>
      </c>
      <c r="M232" s="31" t="str">
        <f aca="false">IF(OR(H232="",I232=""),"",IF(N232="HST",J232+K232*((I232+H232)/2),IF(N232="HLT",J232+K232*((I232+H232)/2),J232+K232*LN((I232+H232)/2))))</f>
        <v/>
      </c>
      <c r="N232" s="28"/>
      <c r="O232" s="28"/>
      <c r="P232" s="26" t="str">
        <f aca="false">IF(O232="","",IF($H$3="US",IF(LEFT(N232,1)="S",IF(O232&lt;=4000,1,IF(O232&gt;4000,0.79+(6*O232/100000))),IF(LEFT(N232,1)="L",IF(O232&lt;=200,1,IF(O232&gt;200,1.005+(4.5526*O232/100000))),IF(LEFT(N232,1)="H",1))),IF($H$3="SI",IF(LEFT(N232,1)="S",IF(O232&lt;=1219.51,1,IF(O232&gt;1219.51,0.79+(6*(O232*3.28)/100000))),IF(LEFT(N232,1)="L",IF(O232&lt;=60.98,1,IF(O232&gt;60.98,1.005+(4.5526*(O232*3.28)/100000))),IF(LEFT(N232,1)="H",1))))))</f>
        <v/>
      </c>
      <c r="Q232" s="32"/>
      <c r="R232" s="33" t="str">
        <f aca="false">IF(OR(A232="",N232=""),"",IF(AF232&lt;0,0,IF(AD232=0,"Review",IF($H$3="US",ROUND(((H232-I232-(AG232*G232))/(G232*M232)-(L232*Q232))*P232,1),ROUND(((H232-I232-(AG232*G232))/(G232*M232)-(L232/8.696*Q232))*P232*37,1)))))</f>
        <v/>
      </c>
      <c r="S232" s="34" t="str">
        <f aca="false">IF(OR(R232="Review",R232=""),"",IF(R232=0,"",(SQRT(SUMSQ((5),(100*1.4/(H232-I232)),(100*IF($H$3="US",0.1,0.1*37)/R232)))/100)*R232))</f>
        <v/>
      </c>
      <c r="T232" s="62" t="str">
        <f aca="false">IF(OR(R232="Review",R232=""),"",IF(R232=0,"",S232/R232))</f>
        <v/>
      </c>
      <c r="U232" s="63"/>
      <c r="V232" s="63"/>
      <c r="W232" s="63"/>
      <c r="X232" s="63"/>
      <c r="Y232" s="63"/>
      <c r="Z232" s="63"/>
      <c r="AA232" s="63"/>
      <c r="AB232" s="63"/>
      <c r="AC232" s="2"/>
      <c r="AD232" s="64" t="n">
        <f aca="false">AND(NOT(ISBLANK(C232)),NOT(ISBLANK(E232)),NOT(ISBLANK(H232)),NOT(ISBLANK(I232)),NOT(ISBLANK(O232)),NOT(ISBLANK(Q232)),Q232&gt;=0,O232&gt;=0,H232&gt;=0,I232&gt;=0,G232&gt;0)</f>
        <v>0</v>
      </c>
      <c r="AE232" s="63" t="s">
        <v>39</v>
      </c>
      <c r="AF232" s="65" t="str">
        <f aca="false">IF(AD232=0,"Review",IF($H$3="US",((H232-I232-(AG232*G232))/(G232*M232)-(L232*Q232))*P232,((H232-I232-(AG232*G232))/(G232*M232)-(L232/8.696*Q232))*P232*37))</f>
        <v>Review</v>
      </c>
      <c r="AG232" s="66" t="n">
        <f aca="false">IF(OR(N232="SLT",N232="LLT",N232="LLT-OO",N232="HLT"),0.022223,0.066667)</f>
        <v>0.066667</v>
      </c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  <c r="BN232" s="63"/>
    </row>
    <row r="233" customFormat="false" ht="18.1" hidden="false" customHeight="true" outlineLevel="0" collapsed="false">
      <c r="A233" s="23"/>
      <c r="B233" s="23"/>
      <c r="C233" s="24"/>
      <c r="D233" s="25"/>
      <c r="E233" s="24"/>
      <c r="F233" s="25"/>
      <c r="G233" s="26" t="str">
        <f aca="false">IF(OR(C233="",D233="",E233="",F233=""),"",(E233+F233)-(C233+D233))</f>
        <v/>
      </c>
      <c r="H233" s="27"/>
      <c r="I233" s="28"/>
      <c r="J233" s="29" t="n">
        <f aca="false">IF(N233="SST",0.314473,IF(N233="SLT",0.031243,IF(N233="LST",0.124228,IF(N233="LLT",0.010189,IF(N233="LST-OO",0.074671,IF(N233="LLT-OO",0.011965,IF(N233="LMT-OO",0.013497,IF(N233="HST",7.2954,IF(N233="HLT",0.60795)))))))))</f>
        <v>0</v>
      </c>
      <c r="K233" s="29" t="n">
        <f aca="false">IF(N233="SST",0.260619,IF(N233="SLT",0.02188,IF(N233="LST",0.040676,IF(N233="LLT",0.003372,IF(N233="LST-OO",0.037557,IF(N233="LLT-OO",0.002079,IF(N233="LMT-OO",0.012499,IF(N233="HST",0.004293,IF(N233="HLT",0.0003578)))))))))</f>
        <v>0</v>
      </c>
      <c r="L233" s="30" t="n">
        <f aca="false">IF(N233="SST",0.087,IF(N233="SLT",0.087,IF(N233="LST",0.12,IF(N233="LLT",0.12,IF(N233="LST-OO",0.12,IF(N233="LLT-OO",0.12,IF(N233="LMT-OO",0.12,IF(N233="HST",0.07,IF(N233="HLT",0.07)))))))))</f>
        <v>0</v>
      </c>
      <c r="M233" s="31" t="str">
        <f aca="false">IF(OR(H233="",I233=""),"",IF(N233="HST",J233+K233*((I233+H233)/2),IF(N233="HLT",J233+K233*((I233+H233)/2),J233+K233*LN((I233+H233)/2))))</f>
        <v/>
      </c>
      <c r="N233" s="28"/>
      <c r="O233" s="28"/>
      <c r="P233" s="26" t="str">
        <f aca="false">IF(O233="","",IF($H$3="US",IF(LEFT(N233,1)="S",IF(O233&lt;=4000,1,IF(O233&gt;4000,0.79+(6*O233/100000))),IF(LEFT(N233,1)="L",IF(O233&lt;=200,1,IF(O233&gt;200,1.005+(4.5526*O233/100000))),IF(LEFT(N233,1)="H",1))),IF($H$3="SI",IF(LEFT(N233,1)="S",IF(O233&lt;=1219.51,1,IF(O233&gt;1219.51,0.79+(6*(O233*3.28)/100000))),IF(LEFT(N233,1)="L",IF(O233&lt;=60.98,1,IF(O233&gt;60.98,1.005+(4.5526*(O233*3.28)/100000))),IF(LEFT(N233,1)="H",1))))))</f>
        <v/>
      </c>
      <c r="Q233" s="32"/>
      <c r="R233" s="33" t="str">
        <f aca="false">IF(OR(A233="",N233=""),"",IF(AF233&lt;0,0,IF(AD233=0,"Review",IF($H$3="US",ROUND(((H233-I233-(AG233*G233))/(G233*M233)-(L233*Q233))*P233,1),ROUND(((H233-I233-(AG233*G233))/(G233*M233)-(L233/8.696*Q233))*P233*37,1)))))</f>
        <v/>
      </c>
      <c r="S233" s="34" t="str">
        <f aca="false">IF(OR(R233="Review",R233=""),"",IF(R233=0,"",(SQRT(SUMSQ((5),(100*1.4/(H233-I233)),(100*IF($H$3="US",0.1,0.1*37)/R233)))/100)*R233))</f>
        <v/>
      </c>
      <c r="T233" s="62" t="str">
        <f aca="false">IF(OR(R233="Review",R233=""),"",IF(R233=0,"",S233/R233))</f>
        <v/>
      </c>
      <c r="U233" s="63"/>
      <c r="V233" s="63"/>
      <c r="W233" s="63"/>
      <c r="X233" s="63"/>
      <c r="Y233" s="63"/>
      <c r="Z233" s="63"/>
      <c r="AA233" s="63"/>
      <c r="AB233" s="63"/>
      <c r="AC233" s="2"/>
      <c r="AD233" s="64" t="n">
        <f aca="false">AND(NOT(ISBLANK(C233)),NOT(ISBLANK(E233)),NOT(ISBLANK(H233)),NOT(ISBLANK(I233)),NOT(ISBLANK(O233)),NOT(ISBLANK(Q233)),Q233&gt;=0,O233&gt;=0,H233&gt;=0,I233&gt;=0,G233&gt;0)</f>
        <v>0</v>
      </c>
      <c r="AE233" s="63" t="s">
        <v>39</v>
      </c>
      <c r="AF233" s="65" t="str">
        <f aca="false">IF(AD233=0,"Review",IF($H$3="US",((H233-I233-(AG233*G233))/(G233*M233)-(L233*Q233))*P233,((H233-I233-(AG233*G233))/(G233*M233)-(L233/8.696*Q233))*P233*37))</f>
        <v>Review</v>
      </c>
      <c r="AG233" s="66" t="n">
        <f aca="false">IF(OR(N233="SLT",N233="LLT",N233="LLT-OO",N233="HLT"),0.022223,0.066667)</f>
        <v>0.066667</v>
      </c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3"/>
      <c r="BH233" s="63"/>
      <c r="BI233" s="63"/>
      <c r="BJ233" s="63"/>
      <c r="BK233" s="63"/>
      <c r="BL233" s="63"/>
      <c r="BM233" s="63"/>
      <c r="BN233" s="63"/>
    </row>
    <row r="234" customFormat="false" ht="18.1" hidden="false" customHeight="true" outlineLevel="0" collapsed="false">
      <c r="A234" s="23"/>
      <c r="B234" s="23"/>
      <c r="C234" s="24"/>
      <c r="D234" s="25"/>
      <c r="E234" s="24"/>
      <c r="F234" s="25"/>
      <c r="G234" s="26" t="str">
        <f aca="false">IF(OR(C234="",D234="",E234="",F234=""),"",(E234+F234)-(C234+D234))</f>
        <v/>
      </c>
      <c r="H234" s="27"/>
      <c r="I234" s="28"/>
      <c r="J234" s="29" t="n">
        <f aca="false">IF(N234="SST",0.314473,IF(N234="SLT",0.031243,IF(N234="LST",0.124228,IF(N234="LLT",0.010189,IF(N234="LST-OO",0.074671,IF(N234="LLT-OO",0.011965,IF(N234="LMT-OO",0.013497,IF(N234="HST",7.2954,IF(N234="HLT",0.60795)))))))))</f>
        <v>0</v>
      </c>
      <c r="K234" s="29" t="n">
        <f aca="false">IF(N234="SST",0.260619,IF(N234="SLT",0.02188,IF(N234="LST",0.040676,IF(N234="LLT",0.003372,IF(N234="LST-OO",0.037557,IF(N234="LLT-OO",0.002079,IF(N234="LMT-OO",0.012499,IF(N234="HST",0.004293,IF(N234="HLT",0.0003578)))))))))</f>
        <v>0</v>
      </c>
      <c r="L234" s="30" t="n">
        <f aca="false">IF(N234="SST",0.087,IF(N234="SLT",0.087,IF(N234="LST",0.12,IF(N234="LLT",0.12,IF(N234="LST-OO",0.12,IF(N234="LLT-OO",0.12,IF(N234="LMT-OO",0.12,IF(N234="HST",0.07,IF(N234="HLT",0.07)))))))))</f>
        <v>0</v>
      </c>
      <c r="M234" s="31" t="str">
        <f aca="false">IF(OR(H234="",I234=""),"",IF(N234="HST",J234+K234*((I234+H234)/2),IF(N234="HLT",J234+K234*((I234+H234)/2),J234+K234*LN((I234+H234)/2))))</f>
        <v/>
      </c>
      <c r="N234" s="28"/>
      <c r="O234" s="28"/>
      <c r="P234" s="26" t="str">
        <f aca="false">IF(O234="","",IF($H$3="US",IF(LEFT(N234,1)="S",IF(O234&lt;=4000,1,IF(O234&gt;4000,0.79+(6*O234/100000))),IF(LEFT(N234,1)="L",IF(O234&lt;=200,1,IF(O234&gt;200,1.005+(4.5526*O234/100000))),IF(LEFT(N234,1)="H",1))),IF($H$3="SI",IF(LEFT(N234,1)="S",IF(O234&lt;=1219.51,1,IF(O234&gt;1219.51,0.79+(6*(O234*3.28)/100000))),IF(LEFT(N234,1)="L",IF(O234&lt;=60.98,1,IF(O234&gt;60.98,1.005+(4.5526*(O234*3.28)/100000))),IF(LEFT(N234,1)="H",1))))))</f>
        <v/>
      </c>
      <c r="Q234" s="32"/>
      <c r="R234" s="33" t="str">
        <f aca="false">IF(OR(A234="",N234=""),"",IF(AF234&lt;0,0,IF(AD234=0,"Review",IF($H$3="US",ROUND(((H234-I234-(AG234*G234))/(G234*M234)-(L234*Q234))*P234,1),ROUND(((H234-I234-(AG234*G234))/(G234*M234)-(L234/8.696*Q234))*P234*37,1)))))</f>
        <v/>
      </c>
      <c r="S234" s="34" t="str">
        <f aca="false">IF(OR(R234="Review",R234=""),"",IF(R234=0,"",(SQRT(SUMSQ((5),(100*1.4/(H234-I234)),(100*IF($H$3="US",0.1,0.1*37)/R234)))/100)*R234))</f>
        <v/>
      </c>
      <c r="T234" s="62" t="str">
        <f aca="false">IF(OR(R234="Review",R234=""),"",IF(R234=0,"",S234/R234))</f>
        <v/>
      </c>
      <c r="U234" s="63"/>
      <c r="V234" s="63"/>
      <c r="W234" s="63"/>
      <c r="X234" s="63"/>
      <c r="Y234" s="63"/>
      <c r="Z234" s="63"/>
      <c r="AA234" s="63"/>
      <c r="AB234" s="63"/>
      <c r="AC234" s="2"/>
      <c r="AD234" s="64" t="n">
        <f aca="false">AND(NOT(ISBLANK(C234)),NOT(ISBLANK(E234)),NOT(ISBLANK(H234)),NOT(ISBLANK(I234)),NOT(ISBLANK(O234)),NOT(ISBLANK(Q234)),Q234&gt;=0,O234&gt;=0,H234&gt;=0,I234&gt;=0,G234&gt;0)</f>
        <v>0</v>
      </c>
      <c r="AE234" s="63" t="s">
        <v>39</v>
      </c>
      <c r="AF234" s="65" t="str">
        <f aca="false">IF(AD234=0,"Review",IF($H$3="US",((H234-I234-(AG234*G234))/(G234*M234)-(L234*Q234))*P234,((H234-I234-(AG234*G234))/(G234*M234)-(L234/8.696*Q234))*P234*37))</f>
        <v>Review</v>
      </c>
      <c r="AG234" s="66" t="n">
        <f aca="false">IF(OR(N234="SLT",N234="LLT",N234="LLT-OO",N234="HLT"),0.022223,0.066667)</f>
        <v>0.066667</v>
      </c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  <c r="BG234" s="63"/>
      <c r="BH234" s="63"/>
      <c r="BI234" s="63"/>
      <c r="BJ234" s="63"/>
      <c r="BK234" s="63"/>
      <c r="BL234" s="63"/>
      <c r="BM234" s="63"/>
      <c r="BN234" s="63"/>
    </row>
    <row r="235" customFormat="false" ht="18.1" hidden="false" customHeight="true" outlineLevel="0" collapsed="false">
      <c r="A235" s="23"/>
      <c r="B235" s="23"/>
      <c r="C235" s="24"/>
      <c r="D235" s="25"/>
      <c r="E235" s="24"/>
      <c r="F235" s="25"/>
      <c r="G235" s="26" t="str">
        <f aca="false">IF(OR(C235="",D235="",E235="",F235=""),"",(E235+F235)-(C235+D235))</f>
        <v/>
      </c>
      <c r="H235" s="27"/>
      <c r="I235" s="28"/>
      <c r="J235" s="29" t="n">
        <f aca="false">IF(N235="SST",0.314473,IF(N235="SLT",0.031243,IF(N235="LST",0.124228,IF(N235="LLT",0.010189,IF(N235="LST-OO",0.074671,IF(N235="LLT-OO",0.011965,IF(N235="LMT-OO",0.013497,IF(N235="HST",7.2954,IF(N235="HLT",0.60795)))))))))</f>
        <v>0</v>
      </c>
      <c r="K235" s="29" t="n">
        <f aca="false">IF(N235="SST",0.260619,IF(N235="SLT",0.02188,IF(N235="LST",0.040676,IF(N235="LLT",0.003372,IF(N235="LST-OO",0.037557,IF(N235="LLT-OO",0.002079,IF(N235="LMT-OO",0.012499,IF(N235="HST",0.004293,IF(N235="HLT",0.0003578)))))))))</f>
        <v>0</v>
      </c>
      <c r="L235" s="30" t="n">
        <f aca="false">IF(N235="SST",0.087,IF(N235="SLT",0.087,IF(N235="LST",0.12,IF(N235="LLT",0.12,IF(N235="LST-OO",0.12,IF(N235="LLT-OO",0.12,IF(N235="LMT-OO",0.12,IF(N235="HST",0.07,IF(N235="HLT",0.07)))))))))</f>
        <v>0</v>
      </c>
      <c r="M235" s="31" t="str">
        <f aca="false">IF(OR(H235="",I235=""),"",IF(N235="HST",J235+K235*((I235+H235)/2),IF(N235="HLT",J235+K235*((I235+H235)/2),J235+K235*LN((I235+H235)/2))))</f>
        <v/>
      </c>
      <c r="N235" s="28"/>
      <c r="O235" s="28"/>
      <c r="P235" s="26" t="str">
        <f aca="false">IF(O235="","",IF($H$3="US",IF(LEFT(N235,1)="S",IF(O235&lt;=4000,1,IF(O235&gt;4000,0.79+(6*O235/100000))),IF(LEFT(N235,1)="L",IF(O235&lt;=200,1,IF(O235&gt;200,1.005+(4.5526*O235/100000))),IF(LEFT(N235,1)="H",1))),IF($H$3="SI",IF(LEFT(N235,1)="S",IF(O235&lt;=1219.51,1,IF(O235&gt;1219.51,0.79+(6*(O235*3.28)/100000))),IF(LEFT(N235,1)="L",IF(O235&lt;=60.98,1,IF(O235&gt;60.98,1.005+(4.5526*(O235*3.28)/100000))),IF(LEFT(N235,1)="H",1))))))</f>
        <v/>
      </c>
      <c r="Q235" s="32"/>
      <c r="R235" s="33" t="str">
        <f aca="false">IF(OR(A235="",N235=""),"",IF(AF235&lt;0,0,IF(AD235=0,"Review",IF($H$3="US",ROUND(((H235-I235-(AG235*G235))/(G235*M235)-(L235*Q235))*P235,1),ROUND(((H235-I235-(AG235*G235))/(G235*M235)-(L235/8.696*Q235))*P235*37,1)))))</f>
        <v/>
      </c>
      <c r="S235" s="34" t="str">
        <f aca="false">IF(OR(R235="Review",R235=""),"",IF(R235=0,"",(SQRT(SUMSQ((5),(100*1.4/(H235-I235)),(100*IF($H$3="US",0.1,0.1*37)/R235)))/100)*R235))</f>
        <v/>
      </c>
      <c r="T235" s="62" t="str">
        <f aca="false">IF(OR(R235="Review",R235=""),"",IF(R235=0,"",S235/R235))</f>
        <v/>
      </c>
      <c r="U235" s="63"/>
      <c r="V235" s="63"/>
      <c r="W235" s="63"/>
      <c r="X235" s="63"/>
      <c r="Y235" s="63"/>
      <c r="Z235" s="63"/>
      <c r="AA235" s="63"/>
      <c r="AB235" s="63"/>
      <c r="AC235" s="2"/>
      <c r="AD235" s="64" t="n">
        <f aca="false">AND(NOT(ISBLANK(C235)),NOT(ISBLANK(E235)),NOT(ISBLANK(H235)),NOT(ISBLANK(I235)),NOT(ISBLANK(O235)),NOT(ISBLANK(Q235)),Q235&gt;=0,O235&gt;=0,H235&gt;=0,I235&gt;=0,G235&gt;0)</f>
        <v>0</v>
      </c>
      <c r="AE235" s="63" t="s">
        <v>39</v>
      </c>
      <c r="AF235" s="65" t="str">
        <f aca="false">IF(AD235=0,"Review",IF($H$3="US",((H235-I235-(AG235*G235))/(G235*M235)-(L235*Q235))*P235,((H235-I235-(AG235*G235))/(G235*M235)-(L235/8.696*Q235))*P235*37))</f>
        <v>Review</v>
      </c>
      <c r="AG235" s="66" t="n">
        <f aca="false">IF(OR(N235="SLT",N235="LLT",N235="LLT-OO",N235="HLT"),0.022223,0.066667)</f>
        <v>0.066667</v>
      </c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  <c r="BN235" s="63"/>
    </row>
    <row r="236" customFormat="false" ht="18.1" hidden="false" customHeight="true" outlineLevel="0" collapsed="false">
      <c r="A236" s="23"/>
      <c r="B236" s="23"/>
      <c r="C236" s="24"/>
      <c r="D236" s="25"/>
      <c r="E236" s="24"/>
      <c r="F236" s="25"/>
      <c r="G236" s="26" t="str">
        <f aca="false">IF(OR(C236="",D236="",E236="",F236=""),"",(E236+F236)-(C236+D236))</f>
        <v/>
      </c>
      <c r="H236" s="27"/>
      <c r="I236" s="28"/>
      <c r="J236" s="29" t="n">
        <f aca="false">IF(N236="SST",0.314473,IF(N236="SLT",0.031243,IF(N236="LST",0.124228,IF(N236="LLT",0.010189,IF(N236="LST-OO",0.074671,IF(N236="LLT-OO",0.011965,IF(N236="LMT-OO",0.013497,IF(N236="HST",7.2954,IF(N236="HLT",0.60795)))))))))</f>
        <v>0</v>
      </c>
      <c r="K236" s="29" t="n">
        <f aca="false">IF(N236="SST",0.260619,IF(N236="SLT",0.02188,IF(N236="LST",0.040676,IF(N236="LLT",0.003372,IF(N236="LST-OO",0.037557,IF(N236="LLT-OO",0.002079,IF(N236="LMT-OO",0.012499,IF(N236="HST",0.004293,IF(N236="HLT",0.0003578)))))))))</f>
        <v>0</v>
      </c>
      <c r="L236" s="30" t="n">
        <f aca="false">IF(N236="SST",0.087,IF(N236="SLT",0.087,IF(N236="LST",0.12,IF(N236="LLT",0.12,IF(N236="LST-OO",0.12,IF(N236="LLT-OO",0.12,IF(N236="LMT-OO",0.12,IF(N236="HST",0.07,IF(N236="HLT",0.07)))))))))</f>
        <v>0</v>
      </c>
      <c r="M236" s="31" t="str">
        <f aca="false">IF(OR(H236="",I236=""),"",IF(N236="HST",J236+K236*((I236+H236)/2),IF(N236="HLT",J236+K236*((I236+H236)/2),J236+K236*LN((I236+H236)/2))))</f>
        <v/>
      </c>
      <c r="N236" s="28"/>
      <c r="O236" s="28"/>
      <c r="P236" s="26" t="str">
        <f aca="false">IF(O236="","",IF($H$3="US",IF(LEFT(N236,1)="S",IF(O236&lt;=4000,1,IF(O236&gt;4000,0.79+(6*O236/100000))),IF(LEFT(N236,1)="L",IF(O236&lt;=200,1,IF(O236&gt;200,1.005+(4.5526*O236/100000))),IF(LEFT(N236,1)="H",1))),IF($H$3="SI",IF(LEFT(N236,1)="S",IF(O236&lt;=1219.51,1,IF(O236&gt;1219.51,0.79+(6*(O236*3.28)/100000))),IF(LEFT(N236,1)="L",IF(O236&lt;=60.98,1,IF(O236&gt;60.98,1.005+(4.5526*(O236*3.28)/100000))),IF(LEFT(N236,1)="H",1))))))</f>
        <v/>
      </c>
      <c r="Q236" s="32"/>
      <c r="R236" s="33" t="str">
        <f aca="false">IF(OR(A236="",N236=""),"",IF(AF236&lt;0,0,IF(AD236=0,"Review",IF($H$3="US",ROUND(((H236-I236-(AG236*G236))/(G236*M236)-(L236*Q236))*P236,1),ROUND(((H236-I236-(AG236*G236))/(G236*M236)-(L236/8.696*Q236))*P236*37,1)))))</f>
        <v/>
      </c>
      <c r="S236" s="34" t="str">
        <f aca="false">IF(OR(R236="Review",R236=""),"",IF(R236=0,"",(SQRT(SUMSQ((5),(100*1.4/(H236-I236)),(100*IF($H$3="US",0.1,0.1*37)/R236)))/100)*R236))</f>
        <v/>
      </c>
      <c r="T236" s="62" t="str">
        <f aca="false">IF(OR(R236="Review",R236=""),"",IF(R236=0,"",S236/R236))</f>
        <v/>
      </c>
      <c r="U236" s="63"/>
      <c r="V236" s="63"/>
      <c r="W236" s="63"/>
      <c r="X236" s="63"/>
      <c r="Y236" s="63"/>
      <c r="Z236" s="63"/>
      <c r="AA236" s="63"/>
      <c r="AB236" s="63"/>
      <c r="AC236" s="2"/>
      <c r="AD236" s="64" t="n">
        <f aca="false">AND(NOT(ISBLANK(C236)),NOT(ISBLANK(E236)),NOT(ISBLANK(H236)),NOT(ISBLANK(I236)),NOT(ISBLANK(O236)),NOT(ISBLANK(Q236)),Q236&gt;=0,O236&gt;=0,H236&gt;=0,I236&gt;=0,G236&gt;0)</f>
        <v>0</v>
      </c>
      <c r="AE236" s="63" t="s">
        <v>39</v>
      </c>
      <c r="AF236" s="65" t="str">
        <f aca="false">IF(AD236=0,"Review",IF($H$3="US",((H236-I236-(AG236*G236))/(G236*M236)-(L236*Q236))*P236,((H236-I236-(AG236*G236))/(G236*M236)-(L236/8.696*Q236))*P236*37))</f>
        <v>Review</v>
      </c>
      <c r="AG236" s="66" t="n">
        <f aca="false">IF(OR(N236="SLT",N236="LLT",N236="LLT-OO",N236="HLT"),0.022223,0.066667)</f>
        <v>0.066667</v>
      </c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63"/>
      <c r="BH236" s="63"/>
      <c r="BI236" s="63"/>
      <c r="BJ236" s="63"/>
      <c r="BK236" s="63"/>
      <c r="BL236" s="63"/>
      <c r="BM236" s="63"/>
      <c r="BN236" s="63"/>
    </row>
    <row r="237" customFormat="false" ht="18.1" hidden="false" customHeight="true" outlineLevel="0" collapsed="false">
      <c r="A237" s="23"/>
      <c r="B237" s="23"/>
      <c r="C237" s="24"/>
      <c r="D237" s="25"/>
      <c r="E237" s="24"/>
      <c r="F237" s="25"/>
      <c r="G237" s="26" t="str">
        <f aca="false">IF(OR(C237="",D237="",E237="",F237=""),"",(E237+F237)-(C237+D237))</f>
        <v/>
      </c>
      <c r="H237" s="27"/>
      <c r="I237" s="28"/>
      <c r="J237" s="29" t="n">
        <f aca="false">IF(N237="SST",0.314473,IF(N237="SLT",0.031243,IF(N237="LST",0.124228,IF(N237="LLT",0.010189,IF(N237="LST-OO",0.074671,IF(N237="LLT-OO",0.011965,IF(N237="LMT-OO",0.013497,IF(N237="HST",7.2954,IF(N237="HLT",0.60795)))))))))</f>
        <v>0</v>
      </c>
      <c r="K237" s="29" t="n">
        <f aca="false">IF(N237="SST",0.260619,IF(N237="SLT",0.02188,IF(N237="LST",0.040676,IF(N237="LLT",0.003372,IF(N237="LST-OO",0.037557,IF(N237="LLT-OO",0.002079,IF(N237="LMT-OO",0.012499,IF(N237="HST",0.004293,IF(N237="HLT",0.0003578)))))))))</f>
        <v>0</v>
      </c>
      <c r="L237" s="30" t="n">
        <f aca="false">IF(N237="SST",0.087,IF(N237="SLT",0.087,IF(N237="LST",0.12,IF(N237="LLT",0.12,IF(N237="LST-OO",0.12,IF(N237="LLT-OO",0.12,IF(N237="LMT-OO",0.12,IF(N237="HST",0.07,IF(N237="HLT",0.07)))))))))</f>
        <v>0</v>
      </c>
      <c r="M237" s="31" t="str">
        <f aca="false">IF(OR(H237="",I237=""),"",IF(N237="HST",J237+K237*((I237+H237)/2),IF(N237="HLT",J237+K237*((I237+H237)/2),J237+K237*LN((I237+H237)/2))))</f>
        <v/>
      </c>
      <c r="N237" s="28"/>
      <c r="O237" s="28"/>
      <c r="P237" s="26" t="str">
        <f aca="false">IF(O237="","",IF($H$3="US",IF(LEFT(N237,1)="S",IF(O237&lt;=4000,1,IF(O237&gt;4000,0.79+(6*O237/100000))),IF(LEFT(N237,1)="L",IF(O237&lt;=200,1,IF(O237&gt;200,1.005+(4.5526*O237/100000))),IF(LEFT(N237,1)="H",1))),IF($H$3="SI",IF(LEFT(N237,1)="S",IF(O237&lt;=1219.51,1,IF(O237&gt;1219.51,0.79+(6*(O237*3.28)/100000))),IF(LEFT(N237,1)="L",IF(O237&lt;=60.98,1,IF(O237&gt;60.98,1.005+(4.5526*(O237*3.28)/100000))),IF(LEFT(N237,1)="H",1))))))</f>
        <v/>
      </c>
      <c r="Q237" s="32"/>
      <c r="R237" s="33" t="str">
        <f aca="false">IF(OR(A237="",N237=""),"",IF(AF237&lt;0,0,IF(AD237=0,"Review",IF($H$3="US",ROUND(((H237-I237-(AG237*G237))/(G237*M237)-(L237*Q237))*P237,1),ROUND(((H237-I237-(AG237*G237))/(G237*M237)-(L237/8.696*Q237))*P237*37,1)))))</f>
        <v/>
      </c>
      <c r="S237" s="34" t="str">
        <f aca="false">IF(OR(R237="Review",R237=""),"",IF(R237=0,"",(SQRT(SUMSQ((5),(100*1.4/(H237-I237)),(100*IF($H$3="US",0.1,0.1*37)/R237)))/100)*R237))</f>
        <v/>
      </c>
      <c r="T237" s="62" t="str">
        <f aca="false">IF(OR(R237="Review",R237=""),"",IF(R237=0,"",S237/R237))</f>
        <v/>
      </c>
      <c r="U237" s="63"/>
      <c r="V237" s="63"/>
      <c r="W237" s="63"/>
      <c r="X237" s="63"/>
      <c r="Y237" s="63"/>
      <c r="Z237" s="63"/>
      <c r="AA237" s="63"/>
      <c r="AB237" s="63"/>
      <c r="AC237" s="2"/>
      <c r="AD237" s="64" t="n">
        <f aca="false">AND(NOT(ISBLANK(C237)),NOT(ISBLANK(E237)),NOT(ISBLANK(H237)),NOT(ISBLANK(I237)),NOT(ISBLANK(O237)),NOT(ISBLANK(Q237)),Q237&gt;=0,O237&gt;=0,H237&gt;=0,I237&gt;=0,G237&gt;0)</f>
        <v>0</v>
      </c>
      <c r="AE237" s="63" t="s">
        <v>39</v>
      </c>
      <c r="AF237" s="65" t="str">
        <f aca="false">IF(AD237=0,"Review",IF($H$3="US",((H237-I237-(AG237*G237))/(G237*M237)-(L237*Q237))*P237,((H237-I237-(AG237*G237))/(G237*M237)-(L237/8.696*Q237))*P237*37))</f>
        <v>Review</v>
      </c>
      <c r="AG237" s="66" t="n">
        <f aca="false">IF(OR(N237="SLT",N237="LLT",N237="LLT-OO",N237="HLT"),0.022223,0.066667)</f>
        <v>0.066667</v>
      </c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3"/>
      <c r="BH237" s="63"/>
      <c r="BI237" s="63"/>
      <c r="BJ237" s="63"/>
      <c r="BK237" s="63"/>
      <c r="BL237" s="63"/>
      <c r="BM237" s="63"/>
      <c r="BN237" s="63"/>
    </row>
    <row r="238" customFormat="false" ht="18.1" hidden="false" customHeight="true" outlineLevel="0" collapsed="false">
      <c r="A238" s="23"/>
      <c r="B238" s="23"/>
      <c r="C238" s="24"/>
      <c r="D238" s="25"/>
      <c r="E238" s="24"/>
      <c r="F238" s="25"/>
      <c r="G238" s="26" t="str">
        <f aca="false">IF(OR(C238="",D238="",E238="",F238=""),"",(E238+F238)-(C238+D238))</f>
        <v/>
      </c>
      <c r="H238" s="27"/>
      <c r="I238" s="28"/>
      <c r="J238" s="29" t="n">
        <f aca="false">IF(N238="SST",0.314473,IF(N238="SLT",0.031243,IF(N238="LST",0.124228,IF(N238="LLT",0.010189,IF(N238="LST-OO",0.074671,IF(N238="LLT-OO",0.011965,IF(N238="LMT-OO",0.013497,IF(N238="HST",7.2954,IF(N238="HLT",0.60795)))))))))</f>
        <v>0</v>
      </c>
      <c r="K238" s="29" t="n">
        <f aca="false">IF(N238="SST",0.260619,IF(N238="SLT",0.02188,IF(N238="LST",0.040676,IF(N238="LLT",0.003372,IF(N238="LST-OO",0.037557,IF(N238="LLT-OO",0.002079,IF(N238="LMT-OO",0.012499,IF(N238="HST",0.004293,IF(N238="HLT",0.0003578)))))))))</f>
        <v>0</v>
      </c>
      <c r="L238" s="30" t="n">
        <f aca="false">IF(N238="SST",0.087,IF(N238="SLT",0.087,IF(N238="LST",0.12,IF(N238="LLT",0.12,IF(N238="LST-OO",0.12,IF(N238="LLT-OO",0.12,IF(N238="LMT-OO",0.12,IF(N238="HST",0.07,IF(N238="HLT",0.07)))))))))</f>
        <v>0</v>
      </c>
      <c r="M238" s="31" t="str">
        <f aca="false">IF(OR(H238="",I238=""),"",IF(N238="HST",J238+K238*((I238+H238)/2),IF(N238="HLT",J238+K238*((I238+H238)/2),J238+K238*LN((I238+H238)/2))))</f>
        <v/>
      </c>
      <c r="N238" s="28"/>
      <c r="O238" s="28"/>
      <c r="P238" s="26" t="str">
        <f aca="false">IF(O238="","",IF($H$3="US",IF(LEFT(N238,1)="S",IF(O238&lt;=4000,1,IF(O238&gt;4000,0.79+(6*O238/100000))),IF(LEFT(N238,1)="L",IF(O238&lt;=200,1,IF(O238&gt;200,1.005+(4.5526*O238/100000))),IF(LEFT(N238,1)="H",1))),IF($H$3="SI",IF(LEFT(N238,1)="S",IF(O238&lt;=1219.51,1,IF(O238&gt;1219.51,0.79+(6*(O238*3.28)/100000))),IF(LEFT(N238,1)="L",IF(O238&lt;=60.98,1,IF(O238&gt;60.98,1.005+(4.5526*(O238*3.28)/100000))),IF(LEFT(N238,1)="H",1))))))</f>
        <v/>
      </c>
      <c r="Q238" s="32"/>
      <c r="R238" s="33" t="str">
        <f aca="false">IF(OR(A238="",N238=""),"",IF(AF238&lt;0,0,IF(AD238=0,"Review",IF($H$3="US",ROUND(((H238-I238-(AG238*G238))/(G238*M238)-(L238*Q238))*P238,1),ROUND(((H238-I238-(AG238*G238))/(G238*M238)-(L238/8.696*Q238))*P238*37,1)))))</f>
        <v/>
      </c>
      <c r="S238" s="34" t="str">
        <f aca="false">IF(OR(R238="Review",R238=""),"",IF(R238=0,"",(SQRT(SUMSQ((5),(100*1.4/(H238-I238)),(100*IF($H$3="US",0.1,0.1*37)/R238)))/100)*R238))</f>
        <v/>
      </c>
      <c r="T238" s="62" t="str">
        <f aca="false">IF(OR(R238="Review",R238=""),"",IF(R238=0,"",S238/R238))</f>
        <v/>
      </c>
      <c r="U238" s="63"/>
      <c r="V238" s="63"/>
      <c r="W238" s="63"/>
      <c r="X238" s="63"/>
      <c r="Y238" s="63"/>
      <c r="Z238" s="63"/>
      <c r="AA238" s="63"/>
      <c r="AB238" s="63"/>
      <c r="AC238" s="2"/>
      <c r="AD238" s="64" t="n">
        <f aca="false">AND(NOT(ISBLANK(C238)),NOT(ISBLANK(E238)),NOT(ISBLANK(H238)),NOT(ISBLANK(I238)),NOT(ISBLANK(O238)),NOT(ISBLANK(Q238)),Q238&gt;=0,O238&gt;=0,H238&gt;=0,I238&gt;=0,G238&gt;0)</f>
        <v>0</v>
      </c>
      <c r="AE238" s="63" t="s">
        <v>39</v>
      </c>
      <c r="AF238" s="65" t="str">
        <f aca="false">IF(AD238=0,"Review",IF($H$3="US",((H238-I238-(AG238*G238))/(G238*M238)-(L238*Q238))*P238,((H238-I238-(AG238*G238))/(G238*M238)-(L238/8.696*Q238))*P238*37))</f>
        <v>Review</v>
      </c>
      <c r="AG238" s="66" t="n">
        <f aca="false">IF(OR(N238="SLT",N238="LLT",N238="LLT-OO",N238="HLT"),0.022223,0.066667)</f>
        <v>0.066667</v>
      </c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</row>
    <row r="239" customFormat="false" ht="18.1" hidden="false" customHeight="true" outlineLevel="0" collapsed="false">
      <c r="A239" s="23"/>
      <c r="B239" s="23"/>
      <c r="C239" s="24"/>
      <c r="D239" s="25"/>
      <c r="E239" s="24"/>
      <c r="F239" s="25"/>
      <c r="G239" s="26" t="str">
        <f aca="false">IF(OR(C239="",D239="",E239="",F239=""),"",(E239+F239)-(C239+D239))</f>
        <v/>
      </c>
      <c r="H239" s="27"/>
      <c r="I239" s="28"/>
      <c r="J239" s="29" t="n">
        <f aca="false">IF(N239="SST",0.314473,IF(N239="SLT",0.031243,IF(N239="LST",0.124228,IF(N239="LLT",0.010189,IF(N239="LST-OO",0.074671,IF(N239="LLT-OO",0.011965,IF(N239="LMT-OO",0.013497,IF(N239="HST",7.2954,IF(N239="HLT",0.60795)))))))))</f>
        <v>0</v>
      </c>
      <c r="K239" s="29" t="n">
        <f aca="false">IF(N239="SST",0.260619,IF(N239="SLT",0.02188,IF(N239="LST",0.040676,IF(N239="LLT",0.003372,IF(N239="LST-OO",0.037557,IF(N239="LLT-OO",0.002079,IF(N239="LMT-OO",0.012499,IF(N239="HST",0.004293,IF(N239="HLT",0.0003578)))))))))</f>
        <v>0</v>
      </c>
      <c r="L239" s="30" t="n">
        <f aca="false">IF(N239="SST",0.087,IF(N239="SLT",0.087,IF(N239="LST",0.12,IF(N239="LLT",0.12,IF(N239="LST-OO",0.12,IF(N239="LLT-OO",0.12,IF(N239="LMT-OO",0.12,IF(N239="HST",0.07,IF(N239="HLT",0.07)))))))))</f>
        <v>0</v>
      </c>
      <c r="M239" s="31" t="str">
        <f aca="false">IF(OR(H239="",I239=""),"",IF(N239="HST",J239+K239*((I239+H239)/2),IF(N239="HLT",J239+K239*((I239+H239)/2),J239+K239*LN((I239+H239)/2))))</f>
        <v/>
      </c>
      <c r="N239" s="28"/>
      <c r="O239" s="28"/>
      <c r="P239" s="26" t="str">
        <f aca="false">IF(O239="","",IF($H$3="US",IF(LEFT(N239,1)="S",IF(O239&lt;=4000,1,IF(O239&gt;4000,0.79+(6*O239/100000))),IF(LEFT(N239,1)="L",IF(O239&lt;=200,1,IF(O239&gt;200,1.005+(4.5526*O239/100000))),IF(LEFT(N239,1)="H",1))),IF($H$3="SI",IF(LEFT(N239,1)="S",IF(O239&lt;=1219.51,1,IF(O239&gt;1219.51,0.79+(6*(O239*3.28)/100000))),IF(LEFT(N239,1)="L",IF(O239&lt;=60.98,1,IF(O239&gt;60.98,1.005+(4.5526*(O239*3.28)/100000))),IF(LEFT(N239,1)="H",1))))))</f>
        <v/>
      </c>
      <c r="Q239" s="32"/>
      <c r="R239" s="33" t="str">
        <f aca="false">IF(OR(A239="",N239=""),"",IF(AF239&lt;0,0,IF(AD239=0,"Review",IF($H$3="US",ROUND(((H239-I239-(AG239*G239))/(G239*M239)-(L239*Q239))*P239,1),ROUND(((H239-I239-(AG239*G239))/(G239*M239)-(L239/8.696*Q239))*P239*37,1)))))</f>
        <v/>
      </c>
      <c r="S239" s="34" t="str">
        <f aca="false">IF(OR(R239="Review",R239=""),"",IF(R239=0,"",(SQRT(SUMSQ((5),(100*1.4/(H239-I239)),(100*IF($H$3="US",0.1,0.1*37)/R239)))/100)*R239))</f>
        <v/>
      </c>
      <c r="T239" s="62" t="str">
        <f aca="false">IF(OR(R239="Review",R239=""),"",IF(R239=0,"",S239/R239))</f>
        <v/>
      </c>
      <c r="U239" s="63"/>
      <c r="V239" s="63"/>
      <c r="W239" s="63"/>
      <c r="X239" s="63"/>
      <c r="Y239" s="63"/>
      <c r="Z239" s="63"/>
      <c r="AA239" s="63"/>
      <c r="AB239" s="63"/>
      <c r="AC239" s="2"/>
      <c r="AD239" s="64" t="n">
        <f aca="false">AND(NOT(ISBLANK(C239)),NOT(ISBLANK(E239)),NOT(ISBLANK(H239)),NOT(ISBLANK(I239)),NOT(ISBLANK(O239)),NOT(ISBLANK(Q239)),Q239&gt;=0,O239&gt;=0,H239&gt;=0,I239&gt;=0,G239&gt;0)</f>
        <v>0</v>
      </c>
      <c r="AE239" s="63" t="s">
        <v>39</v>
      </c>
      <c r="AF239" s="65" t="str">
        <f aca="false">IF(AD239=0,"Review",IF($H$3="US",((H239-I239-(AG239*G239))/(G239*M239)-(L239*Q239))*P239,((H239-I239-(AG239*G239))/(G239*M239)-(L239/8.696*Q239))*P239*37))</f>
        <v>Review</v>
      </c>
      <c r="AG239" s="66" t="n">
        <f aca="false">IF(OR(N239="SLT",N239="LLT",N239="LLT-OO",N239="HLT"),0.022223,0.066667)</f>
        <v>0.066667</v>
      </c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3"/>
      <c r="BH239" s="63"/>
      <c r="BI239" s="63"/>
      <c r="BJ239" s="63"/>
      <c r="BK239" s="63"/>
      <c r="BL239" s="63"/>
      <c r="BM239" s="63"/>
      <c r="BN239" s="63"/>
    </row>
    <row r="240" customFormat="false" ht="18.1" hidden="false" customHeight="true" outlineLevel="0" collapsed="false">
      <c r="A240" s="23"/>
      <c r="B240" s="23"/>
      <c r="C240" s="24"/>
      <c r="D240" s="25"/>
      <c r="E240" s="24"/>
      <c r="F240" s="25"/>
      <c r="G240" s="26" t="str">
        <f aca="false">IF(OR(C240="",D240="",E240="",F240=""),"",(E240+F240)-(C240+D240))</f>
        <v/>
      </c>
      <c r="H240" s="27"/>
      <c r="I240" s="28"/>
      <c r="J240" s="29" t="n">
        <f aca="false">IF(N240="SST",0.314473,IF(N240="SLT",0.031243,IF(N240="LST",0.124228,IF(N240="LLT",0.010189,IF(N240="LST-OO",0.074671,IF(N240="LLT-OO",0.011965,IF(N240="LMT-OO",0.013497,IF(N240="HST",7.2954,IF(N240="HLT",0.60795)))))))))</f>
        <v>0</v>
      </c>
      <c r="K240" s="29" t="n">
        <f aca="false">IF(N240="SST",0.260619,IF(N240="SLT",0.02188,IF(N240="LST",0.040676,IF(N240="LLT",0.003372,IF(N240="LST-OO",0.037557,IF(N240="LLT-OO",0.002079,IF(N240="LMT-OO",0.012499,IF(N240="HST",0.004293,IF(N240="HLT",0.0003578)))))))))</f>
        <v>0</v>
      </c>
      <c r="L240" s="30" t="n">
        <f aca="false">IF(N240="SST",0.087,IF(N240="SLT",0.087,IF(N240="LST",0.12,IF(N240="LLT",0.12,IF(N240="LST-OO",0.12,IF(N240="LLT-OO",0.12,IF(N240="LMT-OO",0.12,IF(N240="HST",0.07,IF(N240="HLT",0.07)))))))))</f>
        <v>0</v>
      </c>
      <c r="M240" s="31" t="str">
        <f aca="false">IF(OR(H240="",I240=""),"",IF(N240="HST",J240+K240*((I240+H240)/2),IF(N240="HLT",J240+K240*((I240+H240)/2),J240+K240*LN((I240+H240)/2))))</f>
        <v/>
      </c>
      <c r="N240" s="28"/>
      <c r="O240" s="28"/>
      <c r="P240" s="26" t="str">
        <f aca="false">IF(O240="","",IF($H$3="US",IF(LEFT(N240,1)="S",IF(O240&lt;=4000,1,IF(O240&gt;4000,0.79+(6*O240/100000))),IF(LEFT(N240,1)="L",IF(O240&lt;=200,1,IF(O240&gt;200,1.005+(4.5526*O240/100000))),IF(LEFT(N240,1)="H",1))),IF($H$3="SI",IF(LEFT(N240,1)="S",IF(O240&lt;=1219.51,1,IF(O240&gt;1219.51,0.79+(6*(O240*3.28)/100000))),IF(LEFT(N240,1)="L",IF(O240&lt;=60.98,1,IF(O240&gt;60.98,1.005+(4.5526*(O240*3.28)/100000))),IF(LEFT(N240,1)="H",1))))))</f>
        <v/>
      </c>
      <c r="Q240" s="32"/>
      <c r="R240" s="33" t="str">
        <f aca="false">IF(OR(A240="",N240=""),"",IF(AF240&lt;0,0,IF(AD240=0,"Review",IF($H$3="US",ROUND(((H240-I240-(AG240*G240))/(G240*M240)-(L240*Q240))*P240,1),ROUND(((H240-I240-(AG240*G240))/(G240*M240)-(L240/8.696*Q240))*P240*37,1)))))</f>
        <v/>
      </c>
      <c r="S240" s="34" t="str">
        <f aca="false">IF(OR(R240="Review",R240=""),"",IF(R240=0,"",(SQRT(SUMSQ((5),(100*1.4/(H240-I240)),(100*IF($H$3="US",0.1,0.1*37)/R240)))/100)*R240))</f>
        <v/>
      </c>
      <c r="T240" s="62" t="str">
        <f aca="false">IF(OR(R240="Review",R240=""),"",IF(R240=0,"",S240/R240))</f>
        <v/>
      </c>
      <c r="U240" s="63"/>
      <c r="V240" s="63"/>
      <c r="W240" s="63"/>
      <c r="X240" s="63"/>
      <c r="Y240" s="63"/>
      <c r="Z240" s="63"/>
      <c r="AA240" s="63"/>
      <c r="AB240" s="63"/>
      <c r="AC240" s="2"/>
      <c r="AD240" s="64" t="n">
        <f aca="false">AND(NOT(ISBLANK(C240)),NOT(ISBLANK(E240)),NOT(ISBLANK(H240)),NOT(ISBLANK(I240)),NOT(ISBLANK(O240)),NOT(ISBLANK(Q240)),Q240&gt;=0,O240&gt;=0,H240&gt;=0,I240&gt;=0,G240&gt;0)</f>
        <v>0</v>
      </c>
      <c r="AE240" s="63" t="s">
        <v>39</v>
      </c>
      <c r="AF240" s="65" t="str">
        <f aca="false">IF(AD240=0,"Review",IF($H$3="US",((H240-I240-(AG240*G240))/(G240*M240)-(L240*Q240))*P240,((H240-I240-(AG240*G240))/(G240*M240)-(L240/8.696*Q240))*P240*37))</f>
        <v>Review</v>
      </c>
      <c r="AG240" s="66" t="n">
        <f aca="false">IF(OR(N240="SLT",N240="LLT",N240="LLT-OO",N240="HLT"),0.022223,0.066667)</f>
        <v>0.066667</v>
      </c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  <c r="AX240" s="63"/>
      <c r="AY240" s="63"/>
      <c r="AZ240" s="63"/>
      <c r="BA240" s="63"/>
      <c r="BB240" s="63"/>
      <c r="BC240" s="63"/>
      <c r="BD240" s="63"/>
      <c r="BE240" s="63"/>
      <c r="BF240" s="63"/>
      <c r="BG240" s="63"/>
      <c r="BH240" s="63"/>
      <c r="BI240" s="63"/>
      <c r="BJ240" s="63"/>
      <c r="BK240" s="63"/>
      <c r="BL240" s="63"/>
      <c r="BM240" s="63"/>
      <c r="BN240" s="63"/>
    </row>
    <row r="241" customFormat="false" ht="18.1" hidden="false" customHeight="true" outlineLevel="0" collapsed="false">
      <c r="A241" s="23"/>
      <c r="B241" s="23"/>
      <c r="C241" s="24"/>
      <c r="D241" s="25"/>
      <c r="E241" s="24"/>
      <c r="F241" s="25"/>
      <c r="G241" s="26" t="str">
        <f aca="false">IF(OR(C241="",D241="",E241="",F241=""),"",(E241+F241)-(C241+D241))</f>
        <v/>
      </c>
      <c r="H241" s="27"/>
      <c r="I241" s="28"/>
      <c r="J241" s="29" t="n">
        <f aca="false">IF(N241="SST",0.314473,IF(N241="SLT",0.031243,IF(N241="LST",0.124228,IF(N241="LLT",0.010189,IF(N241="LST-OO",0.074671,IF(N241="LLT-OO",0.011965,IF(N241="LMT-OO",0.013497,IF(N241="HST",7.2954,IF(N241="HLT",0.60795)))))))))</f>
        <v>0</v>
      </c>
      <c r="K241" s="29" t="n">
        <f aca="false">IF(N241="SST",0.260619,IF(N241="SLT",0.02188,IF(N241="LST",0.040676,IF(N241="LLT",0.003372,IF(N241="LST-OO",0.037557,IF(N241="LLT-OO",0.002079,IF(N241="LMT-OO",0.012499,IF(N241="HST",0.004293,IF(N241="HLT",0.0003578)))))))))</f>
        <v>0</v>
      </c>
      <c r="L241" s="30" t="n">
        <f aca="false">IF(N241="SST",0.087,IF(N241="SLT",0.087,IF(N241="LST",0.12,IF(N241="LLT",0.12,IF(N241="LST-OO",0.12,IF(N241="LLT-OO",0.12,IF(N241="LMT-OO",0.12,IF(N241="HST",0.07,IF(N241="HLT",0.07)))))))))</f>
        <v>0</v>
      </c>
      <c r="M241" s="31" t="str">
        <f aca="false">IF(OR(H241="",I241=""),"",IF(N241="HST",J241+K241*((I241+H241)/2),IF(N241="HLT",J241+K241*((I241+H241)/2),J241+K241*LN((I241+H241)/2))))</f>
        <v/>
      </c>
      <c r="N241" s="28"/>
      <c r="O241" s="28"/>
      <c r="P241" s="26" t="str">
        <f aca="false">IF(O241="","",IF($H$3="US",IF(LEFT(N241,1)="S",IF(O241&lt;=4000,1,IF(O241&gt;4000,0.79+(6*O241/100000))),IF(LEFT(N241,1)="L",IF(O241&lt;=200,1,IF(O241&gt;200,1.005+(4.5526*O241/100000))),IF(LEFT(N241,1)="H",1))),IF($H$3="SI",IF(LEFT(N241,1)="S",IF(O241&lt;=1219.51,1,IF(O241&gt;1219.51,0.79+(6*(O241*3.28)/100000))),IF(LEFT(N241,1)="L",IF(O241&lt;=60.98,1,IF(O241&gt;60.98,1.005+(4.5526*(O241*3.28)/100000))),IF(LEFT(N241,1)="H",1))))))</f>
        <v/>
      </c>
      <c r="Q241" s="32"/>
      <c r="R241" s="33" t="str">
        <f aca="false">IF(OR(A241="",N241=""),"",IF(AF241&lt;0,0,IF(AD241=0,"Review",IF($H$3="US",ROUND(((H241-I241-(AG241*G241))/(G241*M241)-(L241*Q241))*P241,1),ROUND(((H241-I241-(AG241*G241))/(G241*M241)-(L241/8.696*Q241))*P241*37,1)))))</f>
        <v/>
      </c>
      <c r="S241" s="34" t="str">
        <f aca="false">IF(OR(R241="Review",R241=""),"",IF(R241=0,"",(SQRT(SUMSQ((5),(100*1.4/(H241-I241)),(100*IF($H$3="US",0.1,0.1*37)/R241)))/100)*R241))</f>
        <v/>
      </c>
      <c r="T241" s="62" t="str">
        <f aca="false">IF(OR(R241="Review",R241=""),"",IF(R241=0,"",S241/R241))</f>
        <v/>
      </c>
      <c r="U241" s="63"/>
      <c r="V241" s="63"/>
      <c r="W241" s="63"/>
      <c r="X241" s="63"/>
      <c r="Y241" s="63"/>
      <c r="Z241" s="63"/>
      <c r="AA241" s="63"/>
      <c r="AB241" s="63"/>
      <c r="AC241" s="2"/>
      <c r="AD241" s="64" t="n">
        <f aca="false">AND(NOT(ISBLANK(C241)),NOT(ISBLANK(E241)),NOT(ISBLANK(H241)),NOT(ISBLANK(I241)),NOT(ISBLANK(O241)),NOT(ISBLANK(Q241)),Q241&gt;=0,O241&gt;=0,H241&gt;=0,I241&gt;=0,G241&gt;0)</f>
        <v>0</v>
      </c>
      <c r="AE241" s="63" t="s">
        <v>39</v>
      </c>
      <c r="AF241" s="65" t="str">
        <f aca="false">IF(AD241=0,"Review",IF($H$3="US",((H241-I241-(AG241*G241))/(G241*M241)-(L241*Q241))*P241,((H241-I241-(AG241*G241))/(G241*M241)-(L241/8.696*Q241))*P241*37))</f>
        <v>Review</v>
      </c>
      <c r="AG241" s="66" t="n">
        <f aca="false">IF(OR(N241="SLT",N241="LLT",N241="LLT-OO",N241="HLT"),0.022223,0.066667)</f>
        <v>0.066667</v>
      </c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3"/>
      <c r="BH241" s="63"/>
      <c r="BI241" s="63"/>
      <c r="BJ241" s="63"/>
      <c r="BK241" s="63"/>
      <c r="BL241" s="63"/>
      <c r="BM241" s="63"/>
      <c r="BN241" s="63"/>
    </row>
    <row r="242" customFormat="false" ht="18.1" hidden="false" customHeight="true" outlineLevel="0" collapsed="false">
      <c r="A242" s="23"/>
      <c r="B242" s="23"/>
      <c r="C242" s="24"/>
      <c r="D242" s="25"/>
      <c r="E242" s="24"/>
      <c r="F242" s="25"/>
      <c r="G242" s="26" t="str">
        <f aca="false">IF(OR(C242="",D242="",E242="",F242=""),"",(E242+F242)-(C242+D242))</f>
        <v/>
      </c>
      <c r="H242" s="27"/>
      <c r="I242" s="28"/>
      <c r="J242" s="29" t="n">
        <f aca="false">IF(N242="SST",0.314473,IF(N242="SLT",0.031243,IF(N242="LST",0.124228,IF(N242="LLT",0.010189,IF(N242="LST-OO",0.074671,IF(N242="LLT-OO",0.011965,IF(N242="LMT-OO",0.013497,IF(N242="HST",7.2954,IF(N242="HLT",0.60795)))))))))</f>
        <v>0</v>
      </c>
      <c r="K242" s="29" t="n">
        <f aca="false">IF(N242="SST",0.260619,IF(N242="SLT",0.02188,IF(N242="LST",0.040676,IF(N242="LLT",0.003372,IF(N242="LST-OO",0.037557,IF(N242="LLT-OO",0.002079,IF(N242="LMT-OO",0.012499,IF(N242="HST",0.004293,IF(N242="HLT",0.0003578)))))))))</f>
        <v>0</v>
      </c>
      <c r="L242" s="30" t="n">
        <f aca="false">IF(N242="SST",0.087,IF(N242="SLT",0.087,IF(N242="LST",0.12,IF(N242="LLT",0.12,IF(N242="LST-OO",0.12,IF(N242="LLT-OO",0.12,IF(N242="LMT-OO",0.12,IF(N242="HST",0.07,IF(N242="HLT",0.07)))))))))</f>
        <v>0</v>
      </c>
      <c r="M242" s="31" t="str">
        <f aca="false">IF(OR(H242="",I242=""),"",IF(N242="HST",J242+K242*((I242+H242)/2),IF(N242="HLT",J242+K242*((I242+H242)/2),J242+K242*LN((I242+H242)/2))))</f>
        <v/>
      </c>
      <c r="N242" s="28"/>
      <c r="O242" s="28"/>
      <c r="P242" s="26" t="str">
        <f aca="false">IF(O242="","",IF($H$3="US",IF(LEFT(N242,1)="S",IF(O242&lt;=4000,1,IF(O242&gt;4000,0.79+(6*O242/100000))),IF(LEFT(N242,1)="L",IF(O242&lt;=200,1,IF(O242&gt;200,1.005+(4.5526*O242/100000))),IF(LEFT(N242,1)="H",1))),IF($H$3="SI",IF(LEFT(N242,1)="S",IF(O242&lt;=1219.51,1,IF(O242&gt;1219.51,0.79+(6*(O242*3.28)/100000))),IF(LEFT(N242,1)="L",IF(O242&lt;=60.98,1,IF(O242&gt;60.98,1.005+(4.5526*(O242*3.28)/100000))),IF(LEFT(N242,1)="H",1))))))</f>
        <v/>
      </c>
      <c r="Q242" s="32"/>
      <c r="R242" s="33" t="str">
        <f aca="false">IF(OR(A242="",N242=""),"",IF(AF242&lt;0,0,IF(AD242=0,"Review",IF($H$3="US",ROUND(((H242-I242-(AG242*G242))/(G242*M242)-(L242*Q242))*P242,1),ROUND(((H242-I242-(AG242*G242))/(G242*M242)-(L242/8.696*Q242))*P242*37,1)))))</f>
        <v/>
      </c>
      <c r="S242" s="34" t="str">
        <f aca="false">IF(OR(R242="Review",R242=""),"",IF(R242=0,"",(SQRT(SUMSQ((5),(100*1.4/(H242-I242)),(100*IF($H$3="US",0.1,0.1*37)/R242)))/100)*R242))</f>
        <v/>
      </c>
      <c r="T242" s="62" t="str">
        <f aca="false">IF(OR(R242="Review",R242=""),"",IF(R242=0,"",S242/R242))</f>
        <v/>
      </c>
      <c r="U242" s="63"/>
      <c r="V242" s="63"/>
      <c r="W242" s="63"/>
      <c r="X242" s="63"/>
      <c r="Y242" s="63"/>
      <c r="Z242" s="63"/>
      <c r="AA242" s="63"/>
      <c r="AB242" s="63"/>
      <c r="AC242" s="2"/>
      <c r="AD242" s="64" t="n">
        <f aca="false">AND(NOT(ISBLANK(C242)),NOT(ISBLANK(E242)),NOT(ISBLANK(H242)),NOT(ISBLANK(I242)),NOT(ISBLANK(O242)),NOT(ISBLANK(Q242)),Q242&gt;=0,O242&gt;=0,H242&gt;=0,I242&gt;=0,G242&gt;0)</f>
        <v>0</v>
      </c>
      <c r="AE242" s="63" t="s">
        <v>39</v>
      </c>
      <c r="AF242" s="65" t="str">
        <f aca="false">IF(AD242=0,"Review",IF($H$3="US",((H242-I242-(AG242*G242))/(G242*M242)-(L242*Q242))*P242,((H242-I242-(AG242*G242))/(G242*M242)-(L242/8.696*Q242))*P242*37))</f>
        <v>Review</v>
      </c>
      <c r="AG242" s="66" t="n">
        <f aca="false">IF(OR(N242="SLT",N242="LLT",N242="LLT-OO",N242="HLT"),0.022223,0.066667)</f>
        <v>0.066667</v>
      </c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  <c r="AX242" s="63"/>
      <c r="AY242" s="63"/>
      <c r="AZ242" s="63"/>
      <c r="BA242" s="63"/>
      <c r="BB242" s="63"/>
      <c r="BC242" s="63"/>
      <c r="BD242" s="63"/>
      <c r="BE242" s="63"/>
      <c r="BF242" s="63"/>
      <c r="BG242" s="63"/>
      <c r="BH242" s="63"/>
      <c r="BI242" s="63"/>
      <c r="BJ242" s="63"/>
      <c r="BK242" s="63"/>
      <c r="BL242" s="63"/>
      <c r="BM242" s="63"/>
      <c r="BN242" s="63"/>
    </row>
    <row r="243" customFormat="false" ht="18.1" hidden="false" customHeight="true" outlineLevel="0" collapsed="false">
      <c r="A243" s="23"/>
      <c r="B243" s="23"/>
      <c r="C243" s="24"/>
      <c r="D243" s="25"/>
      <c r="E243" s="24"/>
      <c r="F243" s="25"/>
      <c r="G243" s="26" t="str">
        <f aca="false">IF(OR(C243="",D243="",E243="",F243=""),"",(E243+F243)-(C243+D243))</f>
        <v/>
      </c>
      <c r="H243" s="27"/>
      <c r="I243" s="28"/>
      <c r="J243" s="29" t="n">
        <f aca="false">IF(N243="SST",0.314473,IF(N243="SLT",0.031243,IF(N243="LST",0.124228,IF(N243="LLT",0.010189,IF(N243="LST-OO",0.074671,IF(N243="LLT-OO",0.011965,IF(N243="LMT-OO",0.013497,IF(N243="HST",7.2954,IF(N243="HLT",0.60795)))))))))</f>
        <v>0</v>
      </c>
      <c r="K243" s="29" t="n">
        <f aca="false">IF(N243="SST",0.260619,IF(N243="SLT",0.02188,IF(N243="LST",0.040676,IF(N243="LLT",0.003372,IF(N243="LST-OO",0.037557,IF(N243="LLT-OO",0.002079,IF(N243="LMT-OO",0.012499,IF(N243="HST",0.004293,IF(N243="HLT",0.0003578)))))))))</f>
        <v>0</v>
      </c>
      <c r="L243" s="30" t="n">
        <f aca="false">IF(N243="SST",0.087,IF(N243="SLT",0.087,IF(N243="LST",0.12,IF(N243="LLT",0.12,IF(N243="LST-OO",0.12,IF(N243="LLT-OO",0.12,IF(N243="LMT-OO",0.12,IF(N243="HST",0.07,IF(N243="HLT",0.07)))))))))</f>
        <v>0</v>
      </c>
      <c r="M243" s="31" t="str">
        <f aca="false">IF(OR(H243="",I243=""),"",IF(N243="HST",J243+K243*((I243+H243)/2),IF(N243="HLT",J243+K243*((I243+H243)/2),J243+K243*LN((I243+H243)/2))))</f>
        <v/>
      </c>
      <c r="N243" s="28"/>
      <c r="O243" s="28"/>
      <c r="P243" s="26" t="str">
        <f aca="false">IF(O243="","",IF($H$3="US",IF(LEFT(N243,1)="S",IF(O243&lt;=4000,1,IF(O243&gt;4000,0.79+(6*O243/100000))),IF(LEFT(N243,1)="L",IF(O243&lt;=200,1,IF(O243&gt;200,1.005+(4.5526*O243/100000))),IF(LEFT(N243,1)="H",1))),IF($H$3="SI",IF(LEFT(N243,1)="S",IF(O243&lt;=1219.51,1,IF(O243&gt;1219.51,0.79+(6*(O243*3.28)/100000))),IF(LEFT(N243,1)="L",IF(O243&lt;=60.98,1,IF(O243&gt;60.98,1.005+(4.5526*(O243*3.28)/100000))),IF(LEFT(N243,1)="H",1))))))</f>
        <v/>
      </c>
      <c r="Q243" s="32"/>
      <c r="R243" s="33" t="str">
        <f aca="false">IF(OR(A243="",N243=""),"",IF(AF243&lt;0,0,IF(AD243=0,"Review",IF($H$3="US",ROUND(((H243-I243-(AG243*G243))/(G243*M243)-(L243*Q243))*P243,1),ROUND(((H243-I243-(AG243*G243))/(G243*M243)-(L243/8.696*Q243))*P243*37,1)))))</f>
        <v/>
      </c>
      <c r="S243" s="34" t="str">
        <f aca="false">IF(OR(R243="Review",R243=""),"",IF(R243=0,"",(SQRT(SUMSQ((5),(100*1.4/(H243-I243)),(100*IF($H$3="US",0.1,0.1*37)/R243)))/100)*R243))</f>
        <v/>
      </c>
      <c r="T243" s="62" t="str">
        <f aca="false">IF(OR(R243="Review",R243=""),"",IF(R243=0,"",S243/R243))</f>
        <v/>
      </c>
      <c r="U243" s="63"/>
      <c r="V243" s="63"/>
      <c r="W243" s="63"/>
      <c r="X243" s="63"/>
      <c r="Y243" s="63"/>
      <c r="Z243" s="63"/>
      <c r="AA243" s="63"/>
      <c r="AB243" s="63"/>
      <c r="AC243" s="2"/>
      <c r="AD243" s="64" t="n">
        <f aca="false">AND(NOT(ISBLANK(C243)),NOT(ISBLANK(E243)),NOT(ISBLANK(H243)),NOT(ISBLANK(I243)),NOT(ISBLANK(O243)),NOT(ISBLANK(Q243)),Q243&gt;=0,O243&gt;=0,H243&gt;=0,I243&gt;=0,G243&gt;0)</f>
        <v>0</v>
      </c>
      <c r="AE243" s="63" t="s">
        <v>39</v>
      </c>
      <c r="AF243" s="65" t="str">
        <f aca="false">IF(AD243=0,"Review",IF($H$3="US",((H243-I243-(AG243*G243))/(G243*M243)-(L243*Q243))*P243,((H243-I243-(AG243*G243))/(G243*M243)-(L243/8.696*Q243))*P243*37))</f>
        <v>Review</v>
      </c>
      <c r="AG243" s="66" t="n">
        <f aca="false">IF(OR(N243="SLT",N243="LLT",N243="LLT-OO",N243="HLT"),0.022223,0.066667)</f>
        <v>0.066667</v>
      </c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  <c r="BE243" s="63"/>
      <c r="BF243" s="63"/>
      <c r="BG243" s="63"/>
      <c r="BH243" s="63"/>
      <c r="BI243" s="63"/>
      <c r="BJ243" s="63"/>
      <c r="BK243" s="63"/>
      <c r="BL243" s="63"/>
      <c r="BM243" s="63"/>
      <c r="BN243" s="63"/>
    </row>
    <row r="244" customFormat="false" ht="18.1" hidden="false" customHeight="true" outlineLevel="0" collapsed="false">
      <c r="A244" s="23"/>
      <c r="B244" s="23"/>
      <c r="C244" s="24"/>
      <c r="D244" s="25"/>
      <c r="E244" s="24"/>
      <c r="F244" s="25"/>
      <c r="G244" s="26" t="str">
        <f aca="false">IF(OR(C244="",D244="",E244="",F244=""),"",(E244+F244)-(C244+D244))</f>
        <v/>
      </c>
      <c r="H244" s="27"/>
      <c r="I244" s="28"/>
      <c r="J244" s="29" t="n">
        <f aca="false">IF(N244="SST",0.314473,IF(N244="SLT",0.031243,IF(N244="LST",0.124228,IF(N244="LLT",0.010189,IF(N244="LST-OO",0.074671,IF(N244="LLT-OO",0.011965,IF(N244="LMT-OO",0.013497,IF(N244="HST",7.2954,IF(N244="HLT",0.60795)))))))))</f>
        <v>0</v>
      </c>
      <c r="K244" s="29" t="n">
        <f aca="false">IF(N244="SST",0.260619,IF(N244="SLT",0.02188,IF(N244="LST",0.040676,IF(N244="LLT",0.003372,IF(N244="LST-OO",0.037557,IF(N244="LLT-OO",0.002079,IF(N244="LMT-OO",0.012499,IF(N244="HST",0.004293,IF(N244="HLT",0.0003578)))))))))</f>
        <v>0</v>
      </c>
      <c r="L244" s="30" t="n">
        <f aca="false">IF(N244="SST",0.087,IF(N244="SLT",0.087,IF(N244="LST",0.12,IF(N244="LLT",0.12,IF(N244="LST-OO",0.12,IF(N244="LLT-OO",0.12,IF(N244="LMT-OO",0.12,IF(N244="HST",0.07,IF(N244="HLT",0.07)))))))))</f>
        <v>0</v>
      </c>
      <c r="M244" s="31" t="str">
        <f aca="false">IF(OR(H244="",I244=""),"",IF(N244="HST",J244+K244*((I244+H244)/2),IF(N244="HLT",J244+K244*((I244+H244)/2),J244+K244*LN((I244+H244)/2))))</f>
        <v/>
      </c>
      <c r="N244" s="28"/>
      <c r="O244" s="28"/>
      <c r="P244" s="26" t="str">
        <f aca="false">IF(O244="","",IF($H$3="US",IF(LEFT(N244,1)="S",IF(O244&lt;=4000,1,IF(O244&gt;4000,0.79+(6*O244/100000))),IF(LEFT(N244,1)="L",IF(O244&lt;=200,1,IF(O244&gt;200,1.005+(4.5526*O244/100000))),IF(LEFT(N244,1)="H",1))),IF($H$3="SI",IF(LEFT(N244,1)="S",IF(O244&lt;=1219.51,1,IF(O244&gt;1219.51,0.79+(6*(O244*3.28)/100000))),IF(LEFT(N244,1)="L",IF(O244&lt;=60.98,1,IF(O244&gt;60.98,1.005+(4.5526*(O244*3.28)/100000))),IF(LEFT(N244,1)="H",1))))))</f>
        <v/>
      </c>
      <c r="Q244" s="32"/>
      <c r="R244" s="33" t="str">
        <f aca="false">IF(OR(A244="",N244=""),"",IF(AF244&lt;0,0,IF(AD244=0,"Review",IF($H$3="US",ROUND(((H244-I244-(AG244*G244))/(G244*M244)-(L244*Q244))*P244,1),ROUND(((H244-I244-(AG244*G244))/(G244*M244)-(L244/8.696*Q244))*P244*37,1)))))</f>
        <v/>
      </c>
      <c r="S244" s="34" t="str">
        <f aca="false">IF(OR(R244="Review",R244=""),"",IF(R244=0,"",(SQRT(SUMSQ((5),(100*1.4/(H244-I244)),(100*IF($H$3="US",0.1,0.1*37)/R244)))/100)*R244))</f>
        <v/>
      </c>
      <c r="T244" s="62" t="str">
        <f aca="false">IF(OR(R244="Review",R244=""),"",IF(R244=0,"",S244/R244))</f>
        <v/>
      </c>
      <c r="U244" s="63"/>
      <c r="V244" s="63"/>
      <c r="W244" s="63"/>
      <c r="X244" s="63"/>
      <c r="Y244" s="63"/>
      <c r="Z244" s="63"/>
      <c r="AA244" s="63"/>
      <c r="AB244" s="63"/>
      <c r="AC244" s="2"/>
      <c r="AD244" s="64" t="n">
        <f aca="false">AND(NOT(ISBLANK(C244)),NOT(ISBLANK(E244)),NOT(ISBLANK(H244)),NOT(ISBLANK(I244)),NOT(ISBLANK(O244)),NOT(ISBLANK(Q244)),Q244&gt;=0,O244&gt;=0,H244&gt;=0,I244&gt;=0,G244&gt;0)</f>
        <v>0</v>
      </c>
      <c r="AE244" s="63" t="s">
        <v>39</v>
      </c>
      <c r="AF244" s="65" t="str">
        <f aca="false">IF(AD244=0,"Review",IF($H$3="US",((H244-I244-(AG244*G244))/(G244*M244)-(L244*Q244))*P244,((H244-I244-(AG244*G244))/(G244*M244)-(L244/8.696*Q244))*P244*37))</f>
        <v>Review</v>
      </c>
      <c r="AG244" s="66" t="n">
        <f aca="false">IF(OR(N244="SLT",N244="LLT",N244="LLT-OO",N244="HLT"),0.022223,0.066667)</f>
        <v>0.066667</v>
      </c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  <c r="BN244" s="63"/>
    </row>
    <row r="245" customFormat="false" ht="18.1" hidden="false" customHeight="true" outlineLevel="0" collapsed="false">
      <c r="A245" s="23"/>
      <c r="B245" s="23"/>
      <c r="C245" s="24"/>
      <c r="D245" s="25"/>
      <c r="E245" s="24"/>
      <c r="F245" s="25"/>
      <c r="G245" s="26" t="str">
        <f aca="false">IF(OR(C245="",D245="",E245="",F245=""),"",(E245+F245)-(C245+D245))</f>
        <v/>
      </c>
      <c r="H245" s="27"/>
      <c r="I245" s="28"/>
      <c r="J245" s="29" t="n">
        <f aca="false">IF(N245="SST",0.314473,IF(N245="SLT",0.031243,IF(N245="LST",0.124228,IF(N245="LLT",0.010189,IF(N245="LST-OO",0.074671,IF(N245="LLT-OO",0.011965,IF(N245="LMT-OO",0.013497,IF(N245="HST",7.2954,IF(N245="HLT",0.60795)))))))))</f>
        <v>0</v>
      </c>
      <c r="K245" s="29" t="n">
        <f aca="false">IF(N245="SST",0.260619,IF(N245="SLT",0.02188,IF(N245="LST",0.040676,IF(N245="LLT",0.003372,IF(N245="LST-OO",0.037557,IF(N245="LLT-OO",0.002079,IF(N245="LMT-OO",0.012499,IF(N245="HST",0.004293,IF(N245="HLT",0.0003578)))))))))</f>
        <v>0</v>
      </c>
      <c r="L245" s="30" t="n">
        <f aca="false">IF(N245="SST",0.087,IF(N245="SLT",0.087,IF(N245="LST",0.12,IF(N245="LLT",0.12,IF(N245="LST-OO",0.12,IF(N245="LLT-OO",0.12,IF(N245="LMT-OO",0.12,IF(N245="HST",0.07,IF(N245="HLT",0.07)))))))))</f>
        <v>0</v>
      </c>
      <c r="M245" s="31" t="str">
        <f aca="false">IF(OR(H245="",I245=""),"",IF(N245="HST",J245+K245*((I245+H245)/2),IF(N245="HLT",J245+K245*((I245+H245)/2),J245+K245*LN((I245+H245)/2))))</f>
        <v/>
      </c>
      <c r="N245" s="28"/>
      <c r="O245" s="28"/>
      <c r="P245" s="26" t="str">
        <f aca="false">IF(O245="","",IF($H$3="US",IF(LEFT(N245,1)="S",IF(O245&lt;=4000,1,IF(O245&gt;4000,0.79+(6*O245/100000))),IF(LEFT(N245,1)="L",IF(O245&lt;=200,1,IF(O245&gt;200,1.005+(4.5526*O245/100000))),IF(LEFT(N245,1)="H",1))),IF($H$3="SI",IF(LEFT(N245,1)="S",IF(O245&lt;=1219.51,1,IF(O245&gt;1219.51,0.79+(6*(O245*3.28)/100000))),IF(LEFT(N245,1)="L",IF(O245&lt;=60.98,1,IF(O245&gt;60.98,1.005+(4.5526*(O245*3.28)/100000))),IF(LEFT(N245,1)="H",1))))))</f>
        <v/>
      </c>
      <c r="Q245" s="32"/>
      <c r="R245" s="33" t="str">
        <f aca="false">IF(OR(A245="",N245=""),"",IF(AF245&lt;0,0,IF(AD245=0,"Review",IF($H$3="US",ROUND(((H245-I245-(AG245*G245))/(G245*M245)-(L245*Q245))*P245,1),ROUND(((H245-I245-(AG245*G245))/(G245*M245)-(L245/8.696*Q245))*P245*37,1)))))</f>
        <v/>
      </c>
      <c r="S245" s="34" t="str">
        <f aca="false">IF(OR(R245="Review",R245=""),"",IF(R245=0,"",(SQRT(SUMSQ((5),(100*1.4/(H245-I245)),(100*IF($H$3="US",0.1,0.1*37)/R245)))/100)*R245))</f>
        <v/>
      </c>
      <c r="T245" s="62" t="str">
        <f aca="false">IF(OR(R245="Review",R245=""),"",IF(R245=0,"",S245/R245))</f>
        <v/>
      </c>
      <c r="U245" s="63"/>
      <c r="V245" s="63"/>
      <c r="W245" s="63"/>
      <c r="X245" s="63"/>
      <c r="Y245" s="63"/>
      <c r="Z245" s="63"/>
      <c r="AA245" s="63"/>
      <c r="AB245" s="63"/>
      <c r="AC245" s="2"/>
      <c r="AD245" s="64" t="n">
        <f aca="false">AND(NOT(ISBLANK(C245)),NOT(ISBLANK(E245)),NOT(ISBLANK(H245)),NOT(ISBLANK(I245)),NOT(ISBLANK(O245)),NOT(ISBLANK(Q245)),Q245&gt;=0,O245&gt;=0,H245&gt;=0,I245&gt;=0,G245&gt;0)</f>
        <v>0</v>
      </c>
      <c r="AE245" s="63" t="s">
        <v>39</v>
      </c>
      <c r="AF245" s="65" t="str">
        <f aca="false">IF(AD245=0,"Review",IF($H$3="US",((H245-I245-(AG245*G245))/(G245*M245)-(L245*Q245))*P245,((H245-I245-(AG245*G245))/(G245*M245)-(L245/8.696*Q245))*P245*37))</f>
        <v>Review</v>
      </c>
      <c r="AG245" s="66" t="n">
        <f aca="false">IF(OR(N245="SLT",N245="LLT",N245="LLT-OO",N245="HLT"),0.022223,0.066667)</f>
        <v>0.066667</v>
      </c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  <c r="BN245" s="63"/>
    </row>
    <row r="246" customFormat="false" ht="18.1" hidden="false" customHeight="true" outlineLevel="0" collapsed="false">
      <c r="A246" s="23"/>
      <c r="B246" s="23"/>
      <c r="C246" s="24"/>
      <c r="D246" s="25"/>
      <c r="E246" s="24"/>
      <c r="F246" s="25"/>
      <c r="G246" s="26" t="str">
        <f aca="false">IF(OR(C246="",D246="",E246="",F246=""),"",(E246+F246)-(C246+D246))</f>
        <v/>
      </c>
      <c r="H246" s="27"/>
      <c r="I246" s="28"/>
      <c r="J246" s="29" t="n">
        <f aca="false">IF(N246="SST",0.314473,IF(N246="SLT",0.031243,IF(N246="LST",0.124228,IF(N246="LLT",0.010189,IF(N246="LST-OO",0.074671,IF(N246="LLT-OO",0.011965,IF(N246="LMT-OO",0.013497,IF(N246="HST",7.2954,IF(N246="HLT",0.60795)))))))))</f>
        <v>0</v>
      </c>
      <c r="K246" s="29" t="n">
        <f aca="false">IF(N246="SST",0.260619,IF(N246="SLT",0.02188,IF(N246="LST",0.040676,IF(N246="LLT",0.003372,IF(N246="LST-OO",0.037557,IF(N246="LLT-OO",0.002079,IF(N246="LMT-OO",0.012499,IF(N246="HST",0.004293,IF(N246="HLT",0.0003578)))))))))</f>
        <v>0</v>
      </c>
      <c r="L246" s="30" t="n">
        <f aca="false">IF(N246="SST",0.087,IF(N246="SLT",0.087,IF(N246="LST",0.12,IF(N246="LLT",0.12,IF(N246="LST-OO",0.12,IF(N246="LLT-OO",0.12,IF(N246="LMT-OO",0.12,IF(N246="HST",0.07,IF(N246="HLT",0.07)))))))))</f>
        <v>0</v>
      </c>
      <c r="M246" s="31" t="str">
        <f aca="false">IF(OR(H246="",I246=""),"",IF(N246="HST",J246+K246*((I246+H246)/2),IF(N246="HLT",J246+K246*((I246+H246)/2),J246+K246*LN((I246+H246)/2))))</f>
        <v/>
      </c>
      <c r="N246" s="28"/>
      <c r="O246" s="28"/>
      <c r="P246" s="26" t="str">
        <f aca="false">IF(O246="","",IF($H$3="US",IF(LEFT(N246,1)="S",IF(O246&lt;=4000,1,IF(O246&gt;4000,0.79+(6*O246/100000))),IF(LEFT(N246,1)="L",IF(O246&lt;=200,1,IF(O246&gt;200,1.005+(4.5526*O246/100000))),IF(LEFT(N246,1)="H",1))),IF($H$3="SI",IF(LEFT(N246,1)="S",IF(O246&lt;=1219.51,1,IF(O246&gt;1219.51,0.79+(6*(O246*3.28)/100000))),IF(LEFT(N246,1)="L",IF(O246&lt;=60.98,1,IF(O246&gt;60.98,1.005+(4.5526*(O246*3.28)/100000))),IF(LEFT(N246,1)="H",1))))))</f>
        <v/>
      </c>
      <c r="Q246" s="32"/>
      <c r="R246" s="33" t="str">
        <f aca="false">IF(OR(A246="",N246=""),"",IF(AF246&lt;0,0,IF(AD246=0,"Review",IF($H$3="US",ROUND(((H246-I246-(AG246*G246))/(G246*M246)-(L246*Q246))*P246,1),ROUND(((H246-I246-(AG246*G246))/(G246*M246)-(L246/8.696*Q246))*P246*37,1)))))</f>
        <v/>
      </c>
      <c r="S246" s="34" t="str">
        <f aca="false">IF(OR(R246="Review",R246=""),"",IF(R246=0,"",(SQRT(SUMSQ((5),(100*1.4/(H246-I246)),(100*IF($H$3="US",0.1,0.1*37)/R246)))/100)*R246))</f>
        <v/>
      </c>
      <c r="T246" s="62" t="str">
        <f aca="false">IF(OR(R246="Review",R246=""),"",IF(R246=0,"",S246/R246))</f>
        <v/>
      </c>
      <c r="U246" s="63"/>
      <c r="V246" s="63"/>
      <c r="W246" s="63"/>
      <c r="X246" s="63"/>
      <c r="Y246" s="63"/>
      <c r="Z246" s="63"/>
      <c r="AA246" s="63"/>
      <c r="AB246" s="63"/>
      <c r="AC246" s="2"/>
      <c r="AD246" s="64" t="n">
        <f aca="false">AND(NOT(ISBLANK(C246)),NOT(ISBLANK(E246)),NOT(ISBLANK(H246)),NOT(ISBLANK(I246)),NOT(ISBLANK(O246)),NOT(ISBLANK(Q246)),Q246&gt;=0,O246&gt;=0,H246&gt;=0,I246&gt;=0,G246&gt;0)</f>
        <v>0</v>
      </c>
      <c r="AE246" s="63" t="s">
        <v>39</v>
      </c>
      <c r="AF246" s="65" t="str">
        <f aca="false">IF(AD246=0,"Review",IF($H$3="US",((H246-I246-(AG246*G246))/(G246*M246)-(L246*Q246))*P246,((H246-I246-(AG246*G246))/(G246*M246)-(L246/8.696*Q246))*P246*37))</f>
        <v>Review</v>
      </c>
      <c r="AG246" s="66" t="n">
        <f aca="false">IF(OR(N246="SLT",N246="LLT",N246="LLT-OO",N246="HLT"),0.022223,0.066667)</f>
        <v>0.066667</v>
      </c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</row>
    <row r="247" customFormat="false" ht="18.1" hidden="false" customHeight="true" outlineLevel="0" collapsed="false">
      <c r="A247" s="23"/>
      <c r="B247" s="23"/>
      <c r="C247" s="24"/>
      <c r="D247" s="25"/>
      <c r="E247" s="24"/>
      <c r="F247" s="25"/>
      <c r="G247" s="26" t="str">
        <f aca="false">IF(OR(C247="",D247="",E247="",F247=""),"",(E247+F247)-(C247+D247))</f>
        <v/>
      </c>
      <c r="H247" s="27"/>
      <c r="I247" s="28"/>
      <c r="J247" s="29" t="n">
        <f aca="false">IF(N247="SST",0.314473,IF(N247="SLT",0.031243,IF(N247="LST",0.124228,IF(N247="LLT",0.010189,IF(N247="LST-OO",0.074671,IF(N247="LLT-OO",0.011965,IF(N247="LMT-OO",0.013497,IF(N247="HST",7.2954,IF(N247="HLT",0.60795)))))))))</f>
        <v>0</v>
      </c>
      <c r="K247" s="29" t="n">
        <f aca="false">IF(N247="SST",0.260619,IF(N247="SLT",0.02188,IF(N247="LST",0.040676,IF(N247="LLT",0.003372,IF(N247="LST-OO",0.037557,IF(N247="LLT-OO",0.002079,IF(N247="LMT-OO",0.012499,IF(N247="HST",0.004293,IF(N247="HLT",0.0003578)))))))))</f>
        <v>0</v>
      </c>
      <c r="L247" s="30" t="n">
        <f aca="false">IF(N247="SST",0.087,IF(N247="SLT",0.087,IF(N247="LST",0.12,IF(N247="LLT",0.12,IF(N247="LST-OO",0.12,IF(N247="LLT-OO",0.12,IF(N247="LMT-OO",0.12,IF(N247="HST",0.07,IF(N247="HLT",0.07)))))))))</f>
        <v>0</v>
      </c>
      <c r="M247" s="31" t="str">
        <f aca="false">IF(OR(H247="",I247=""),"",IF(N247="HST",J247+K247*((I247+H247)/2),IF(N247="HLT",J247+K247*((I247+H247)/2),J247+K247*LN((I247+H247)/2))))</f>
        <v/>
      </c>
      <c r="N247" s="28"/>
      <c r="O247" s="28"/>
      <c r="P247" s="26" t="str">
        <f aca="false">IF(O247="","",IF($H$3="US",IF(LEFT(N247,1)="S",IF(O247&lt;=4000,1,IF(O247&gt;4000,0.79+(6*O247/100000))),IF(LEFT(N247,1)="L",IF(O247&lt;=200,1,IF(O247&gt;200,1.005+(4.5526*O247/100000))),IF(LEFT(N247,1)="H",1))),IF($H$3="SI",IF(LEFT(N247,1)="S",IF(O247&lt;=1219.51,1,IF(O247&gt;1219.51,0.79+(6*(O247*3.28)/100000))),IF(LEFT(N247,1)="L",IF(O247&lt;=60.98,1,IF(O247&gt;60.98,1.005+(4.5526*(O247*3.28)/100000))),IF(LEFT(N247,1)="H",1))))))</f>
        <v/>
      </c>
      <c r="Q247" s="32"/>
      <c r="R247" s="33" t="str">
        <f aca="false">IF(OR(A247="",N247=""),"",IF(AF247&lt;0,0,IF(AD247=0,"Review",IF($H$3="US",ROUND(((H247-I247-(AG247*G247))/(G247*M247)-(L247*Q247))*P247,1),ROUND(((H247-I247-(AG247*G247))/(G247*M247)-(L247/8.696*Q247))*P247*37,1)))))</f>
        <v/>
      </c>
      <c r="S247" s="34" t="str">
        <f aca="false">IF(OR(R247="Review",R247=""),"",IF(R247=0,"",(SQRT(SUMSQ((5),(100*1.4/(H247-I247)),(100*IF($H$3="US",0.1,0.1*37)/R247)))/100)*R247))</f>
        <v/>
      </c>
      <c r="T247" s="62" t="str">
        <f aca="false">IF(OR(R247="Review",R247=""),"",IF(R247=0,"",S247/R247))</f>
        <v/>
      </c>
      <c r="U247" s="63"/>
      <c r="V247" s="63"/>
      <c r="W247" s="63"/>
      <c r="X247" s="63"/>
      <c r="Y247" s="63"/>
      <c r="Z247" s="63"/>
      <c r="AA247" s="63"/>
      <c r="AB247" s="63"/>
      <c r="AC247" s="2"/>
      <c r="AD247" s="64" t="n">
        <f aca="false">AND(NOT(ISBLANK(C247)),NOT(ISBLANK(E247)),NOT(ISBLANK(H247)),NOT(ISBLANK(I247)),NOT(ISBLANK(O247)),NOT(ISBLANK(Q247)),Q247&gt;=0,O247&gt;=0,H247&gt;=0,I247&gt;=0,G247&gt;0)</f>
        <v>0</v>
      </c>
      <c r="AE247" s="63" t="s">
        <v>39</v>
      </c>
      <c r="AF247" s="65" t="str">
        <f aca="false">IF(AD247=0,"Review",IF($H$3="US",((H247-I247-(AG247*G247))/(G247*M247)-(L247*Q247))*P247,((H247-I247-(AG247*G247))/(G247*M247)-(L247/8.696*Q247))*P247*37))</f>
        <v>Review</v>
      </c>
      <c r="AG247" s="66" t="n">
        <f aca="false">IF(OR(N247="SLT",N247="LLT",N247="LLT-OO",N247="HLT"),0.022223,0.066667)</f>
        <v>0.066667</v>
      </c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</row>
    <row r="248" customFormat="false" ht="18.1" hidden="false" customHeight="true" outlineLevel="0" collapsed="false">
      <c r="A248" s="23"/>
      <c r="B248" s="23"/>
      <c r="C248" s="24"/>
      <c r="D248" s="25"/>
      <c r="E248" s="24"/>
      <c r="F248" s="25"/>
      <c r="G248" s="26" t="str">
        <f aca="false">IF(OR(C248="",D248="",E248="",F248=""),"",(E248+F248)-(C248+D248))</f>
        <v/>
      </c>
      <c r="H248" s="27"/>
      <c r="I248" s="28"/>
      <c r="J248" s="29" t="n">
        <f aca="false">IF(N248="SST",0.314473,IF(N248="SLT",0.031243,IF(N248="LST",0.124228,IF(N248="LLT",0.010189,IF(N248="LST-OO",0.074671,IF(N248="LLT-OO",0.011965,IF(N248="LMT-OO",0.013497,IF(N248="HST",7.2954,IF(N248="HLT",0.60795)))))))))</f>
        <v>0</v>
      </c>
      <c r="K248" s="29" t="n">
        <f aca="false">IF(N248="SST",0.260619,IF(N248="SLT",0.02188,IF(N248="LST",0.040676,IF(N248="LLT",0.003372,IF(N248="LST-OO",0.037557,IF(N248="LLT-OO",0.002079,IF(N248="LMT-OO",0.012499,IF(N248="HST",0.004293,IF(N248="HLT",0.0003578)))))))))</f>
        <v>0</v>
      </c>
      <c r="L248" s="30" t="n">
        <f aca="false">IF(N248="SST",0.087,IF(N248="SLT",0.087,IF(N248="LST",0.12,IF(N248="LLT",0.12,IF(N248="LST-OO",0.12,IF(N248="LLT-OO",0.12,IF(N248="LMT-OO",0.12,IF(N248="HST",0.07,IF(N248="HLT",0.07)))))))))</f>
        <v>0</v>
      </c>
      <c r="M248" s="31" t="str">
        <f aca="false">IF(OR(H248="",I248=""),"",IF(N248="HST",J248+K248*((I248+H248)/2),IF(N248="HLT",J248+K248*((I248+H248)/2),J248+K248*LN((I248+H248)/2))))</f>
        <v/>
      </c>
      <c r="N248" s="28"/>
      <c r="O248" s="28"/>
      <c r="P248" s="26" t="str">
        <f aca="false">IF(O248="","",IF($H$3="US",IF(LEFT(N248,1)="S",IF(O248&lt;=4000,1,IF(O248&gt;4000,0.79+(6*O248/100000))),IF(LEFT(N248,1)="L",IF(O248&lt;=200,1,IF(O248&gt;200,1.005+(4.5526*O248/100000))),IF(LEFT(N248,1)="H",1))),IF($H$3="SI",IF(LEFT(N248,1)="S",IF(O248&lt;=1219.51,1,IF(O248&gt;1219.51,0.79+(6*(O248*3.28)/100000))),IF(LEFT(N248,1)="L",IF(O248&lt;=60.98,1,IF(O248&gt;60.98,1.005+(4.5526*(O248*3.28)/100000))),IF(LEFT(N248,1)="H",1))))))</f>
        <v/>
      </c>
      <c r="Q248" s="32"/>
      <c r="R248" s="33" t="str">
        <f aca="false">IF(OR(A248="",N248=""),"",IF(AF248&lt;0,0,IF(AD248=0,"Review",IF($H$3="US",ROUND(((H248-I248-(AG248*G248))/(G248*M248)-(L248*Q248))*P248,1),ROUND(((H248-I248-(AG248*G248))/(G248*M248)-(L248/8.696*Q248))*P248*37,1)))))</f>
        <v/>
      </c>
      <c r="S248" s="34" t="str">
        <f aca="false">IF(OR(R248="Review",R248=""),"",IF(R248=0,"",(SQRT(SUMSQ((5),(100*1.4/(H248-I248)),(100*IF($H$3="US",0.1,0.1*37)/R248)))/100)*R248))</f>
        <v/>
      </c>
      <c r="T248" s="62" t="str">
        <f aca="false">IF(OR(R248="Review",R248=""),"",IF(R248=0,"",S248/R248))</f>
        <v/>
      </c>
      <c r="U248" s="63"/>
      <c r="V248" s="63"/>
      <c r="W248" s="63"/>
      <c r="X248" s="63"/>
      <c r="Y248" s="63"/>
      <c r="Z248" s="63"/>
      <c r="AA248" s="63"/>
      <c r="AB248" s="63"/>
      <c r="AC248" s="2"/>
      <c r="AD248" s="64" t="n">
        <f aca="false">AND(NOT(ISBLANK(C248)),NOT(ISBLANK(E248)),NOT(ISBLANK(H248)),NOT(ISBLANK(I248)),NOT(ISBLANK(O248)),NOT(ISBLANK(Q248)),Q248&gt;=0,O248&gt;=0,H248&gt;=0,I248&gt;=0,G248&gt;0)</f>
        <v>0</v>
      </c>
      <c r="AE248" s="63" t="s">
        <v>39</v>
      </c>
      <c r="AF248" s="65" t="str">
        <f aca="false">IF(AD248=0,"Review",IF($H$3="US",((H248-I248-(AG248*G248))/(G248*M248)-(L248*Q248))*P248,((H248-I248-(AG248*G248))/(G248*M248)-(L248/8.696*Q248))*P248*37))</f>
        <v>Review</v>
      </c>
      <c r="AG248" s="66" t="n">
        <f aca="false">IF(OR(N248="SLT",N248="LLT",N248="LLT-OO",N248="HLT"),0.022223,0.066667)</f>
        <v>0.066667</v>
      </c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  <c r="BA248" s="63"/>
      <c r="BB248" s="63"/>
      <c r="BC248" s="63"/>
      <c r="BD248" s="63"/>
      <c r="BE248" s="63"/>
      <c r="BF248" s="63"/>
      <c r="BG248" s="63"/>
      <c r="BH248" s="63"/>
      <c r="BI248" s="63"/>
      <c r="BJ248" s="63"/>
      <c r="BK248" s="63"/>
      <c r="BL248" s="63"/>
      <c r="BM248" s="63"/>
      <c r="BN248" s="63"/>
    </row>
    <row r="249" customFormat="false" ht="18.1" hidden="false" customHeight="true" outlineLevel="0" collapsed="false">
      <c r="A249" s="23"/>
      <c r="B249" s="23"/>
      <c r="C249" s="24"/>
      <c r="D249" s="25"/>
      <c r="E249" s="24"/>
      <c r="F249" s="25"/>
      <c r="G249" s="26" t="str">
        <f aca="false">IF(OR(C249="",D249="",E249="",F249=""),"",(E249+F249)-(C249+D249))</f>
        <v/>
      </c>
      <c r="H249" s="27"/>
      <c r="I249" s="28"/>
      <c r="J249" s="29" t="n">
        <f aca="false">IF(N249="SST",0.314473,IF(N249="SLT",0.031243,IF(N249="LST",0.124228,IF(N249="LLT",0.010189,IF(N249="LST-OO",0.074671,IF(N249="LLT-OO",0.011965,IF(N249="LMT-OO",0.013497,IF(N249="HST",7.2954,IF(N249="HLT",0.60795)))))))))</f>
        <v>0</v>
      </c>
      <c r="K249" s="29" t="n">
        <f aca="false">IF(N249="SST",0.260619,IF(N249="SLT",0.02188,IF(N249="LST",0.040676,IF(N249="LLT",0.003372,IF(N249="LST-OO",0.037557,IF(N249="LLT-OO",0.002079,IF(N249="LMT-OO",0.012499,IF(N249="HST",0.004293,IF(N249="HLT",0.0003578)))))))))</f>
        <v>0</v>
      </c>
      <c r="L249" s="30" t="n">
        <f aca="false">IF(N249="SST",0.087,IF(N249="SLT",0.087,IF(N249="LST",0.12,IF(N249="LLT",0.12,IF(N249="LST-OO",0.12,IF(N249="LLT-OO",0.12,IF(N249="LMT-OO",0.12,IF(N249="HST",0.07,IF(N249="HLT",0.07)))))))))</f>
        <v>0</v>
      </c>
      <c r="M249" s="31" t="str">
        <f aca="false">IF(OR(H249="",I249=""),"",IF(N249="HST",J249+K249*((I249+H249)/2),IF(N249="HLT",J249+K249*((I249+H249)/2),J249+K249*LN((I249+H249)/2))))</f>
        <v/>
      </c>
      <c r="N249" s="28"/>
      <c r="O249" s="28"/>
      <c r="P249" s="26" t="str">
        <f aca="false">IF(O249="","",IF($H$3="US",IF(LEFT(N249,1)="S",IF(O249&lt;=4000,1,IF(O249&gt;4000,0.79+(6*O249/100000))),IF(LEFT(N249,1)="L",IF(O249&lt;=200,1,IF(O249&gt;200,1.005+(4.5526*O249/100000))),IF(LEFT(N249,1)="H",1))),IF($H$3="SI",IF(LEFT(N249,1)="S",IF(O249&lt;=1219.51,1,IF(O249&gt;1219.51,0.79+(6*(O249*3.28)/100000))),IF(LEFT(N249,1)="L",IF(O249&lt;=60.98,1,IF(O249&gt;60.98,1.005+(4.5526*(O249*3.28)/100000))),IF(LEFT(N249,1)="H",1))))))</f>
        <v/>
      </c>
      <c r="Q249" s="32"/>
      <c r="R249" s="33" t="str">
        <f aca="false">IF(OR(A249="",N249=""),"",IF(AF249&lt;0,0,IF(AD249=0,"Review",IF($H$3="US",ROUND(((H249-I249-(AG249*G249))/(G249*M249)-(L249*Q249))*P249,1),ROUND(((H249-I249-(AG249*G249))/(G249*M249)-(L249/8.696*Q249))*P249*37,1)))))</f>
        <v/>
      </c>
      <c r="S249" s="34" t="str">
        <f aca="false">IF(OR(R249="Review",R249=""),"",IF(R249=0,"",(SQRT(SUMSQ((5),(100*1.4/(H249-I249)),(100*IF($H$3="US",0.1,0.1*37)/R249)))/100)*R249))</f>
        <v/>
      </c>
      <c r="T249" s="62" t="str">
        <f aca="false">IF(OR(R249="Review",R249=""),"",IF(R249=0,"",S249/R249))</f>
        <v/>
      </c>
      <c r="U249" s="63"/>
      <c r="V249" s="63"/>
      <c r="W249" s="63"/>
      <c r="X249" s="63"/>
      <c r="Y249" s="63"/>
      <c r="Z249" s="63"/>
      <c r="AA249" s="63"/>
      <c r="AB249" s="63"/>
      <c r="AC249" s="2"/>
      <c r="AD249" s="64" t="n">
        <f aca="false">AND(NOT(ISBLANK(C249)),NOT(ISBLANK(E249)),NOT(ISBLANK(H249)),NOT(ISBLANK(I249)),NOT(ISBLANK(O249)),NOT(ISBLANK(Q249)),Q249&gt;=0,O249&gt;=0,H249&gt;=0,I249&gt;=0,G249&gt;0)</f>
        <v>0</v>
      </c>
      <c r="AE249" s="63" t="s">
        <v>39</v>
      </c>
      <c r="AF249" s="65" t="str">
        <f aca="false">IF(AD249=0,"Review",IF($H$3="US",((H249-I249-(AG249*G249))/(G249*M249)-(L249*Q249))*P249,((H249-I249-(AG249*G249))/(G249*M249)-(L249/8.696*Q249))*P249*37))</f>
        <v>Review</v>
      </c>
      <c r="AG249" s="66" t="n">
        <f aca="false">IF(OR(N249="SLT",N249="LLT",N249="LLT-OO",N249="HLT"),0.022223,0.066667)</f>
        <v>0.066667</v>
      </c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3"/>
      <c r="BH249" s="63"/>
      <c r="BI249" s="63"/>
      <c r="BJ249" s="63"/>
      <c r="BK249" s="63"/>
      <c r="BL249" s="63"/>
      <c r="BM249" s="63"/>
      <c r="BN249" s="63"/>
    </row>
    <row r="250" customFormat="false" ht="18.1" hidden="false" customHeight="true" outlineLevel="0" collapsed="false">
      <c r="A250" s="23"/>
      <c r="B250" s="23"/>
      <c r="C250" s="24"/>
      <c r="D250" s="25"/>
      <c r="E250" s="24"/>
      <c r="F250" s="25"/>
      <c r="G250" s="26" t="str">
        <f aca="false">IF(OR(C250="",D250="",E250="",F250=""),"",(E250+F250)-(C250+D250))</f>
        <v/>
      </c>
      <c r="H250" s="27"/>
      <c r="I250" s="28"/>
      <c r="J250" s="29" t="n">
        <f aca="false">IF(N250="SST",0.314473,IF(N250="SLT",0.031243,IF(N250="LST",0.124228,IF(N250="LLT",0.010189,IF(N250="LST-OO",0.074671,IF(N250="LLT-OO",0.011965,IF(N250="LMT-OO",0.013497,IF(N250="HST",7.2954,IF(N250="HLT",0.60795)))))))))</f>
        <v>0</v>
      </c>
      <c r="K250" s="29" t="n">
        <f aca="false">IF(N250="SST",0.260619,IF(N250="SLT",0.02188,IF(N250="LST",0.040676,IF(N250="LLT",0.003372,IF(N250="LST-OO",0.037557,IF(N250="LLT-OO",0.002079,IF(N250="LMT-OO",0.012499,IF(N250="HST",0.004293,IF(N250="HLT",0.0003578)))))))))</f>
        <v>0</v>
      </c>
      <c r="L250" s="30" t="n">
        <f aca="false">IF(N250="SST",0.087,IF(N250="SLT",0.087,IF(N250="LST",0.12,IF(N250="LLT",0.12,IF(N250="LST-OO",0.12,IF(N250="LLT-OO",0.12,IF(N250="LMT-OO",0.12,IF(N250="HST",0.07,IF(N250="HLT",0.07)))))))))</f>
        <v>0</v>
      </c>
      <c r="M250" s="31" t="str">
        <f aca="false">IF(OR(H250="",I250=""),"",IF(N250="HST",J250+K250*((I250+H250)/2),IF(N250="HLT",J250+K250*((I250+H250)/2),J250+K250*LN((I250+H250)/2))))</f>
        <v/>
      </c>
      <c r="N250" s="28"/>
      <c r="O250" s="28"/>
      <c r="P250" s="26" t="str">
        <f aca="false">IF(O250="","",IF($H$3="US",IF(LEFT(N250,1)="S",IF(O250&lt;=4000,1,IF(O250&gt;4000,0.79+(6*O250/100000))),IF(LEFT(N250,1)="L",IF(O250&lt;=200,1,IF(O250&gt;200,1.005+(4.5526*O250/100000))),IF(LEFT(N250,1)="H",1))),IF($H$3="SI",IF(LEFT(N250,1)="S",IF(O250&lt;=1219.51,1,IF(O250&gt;1219.51,0.79+(6*(O250*3.28)/100000))),IF(LEFT(N250,1)="L",IF(O250&lt;=60.98,1,IF(O250&gt;60.98,1.005+(4.5526*(O250*3.28)/100000))),IF(LEFT(N250,1)="H",1))))))</f>
        <v/>
      </c>
      <c r="Q250" s="32"/>
      <c r="R250" s="33" t="str">
        <f aca="false">IF(OR(A250="",N250=""),"",IF(AF250&lt;0,0,IF(AD250=0,"Review",IF($H$3="US",ROUND(((H250-I250-(AG250*G250))/(G250*M250)-(L250*Q250))*P250,1),ROUND(((H250-I250-(AG250*G250))/(G250*M250)-(L250/8.696*Q250))*P250*37,1)))))</f>
        <v/>
      </c>
      <c r="S250" s="34" t="str">
        <f aca="false">IF(OR(R250="Review",R250=""),"",IF(R250=0,"",(SQRT(SUMSQ((5),(100*1.4/(H250-I250)),(100*IF($H$3="US",0.1,0.1*37)/R250)))/100)*R250))</f>
        <v/>
      </c>
      <c r="T250" s="62" t="str">
        <f aca="false">IF(OR(R250="Review",R250=""),"",IF(R250=0,"",S250/R250))</f>
        <v/>
      </c>
      <c r="U250" s="63"/>
      <c r="V250" s="63"/>
      <c r="W250" s="63"/>
      <c r="X250" s="63"/>
      <c r="Y250" s="63"/>
      <c r="Z250" s="63"/>
      <c r="AA250" s="63"/>
      <c r="AB250" s="63"/>
      <c r="AC250" s="2"/>
      <c r="AD250" s="64" t="n">
        <f aca="false">AND(NOT(ISBLANK(C250)),NOT(ISBLANK(E250)),NOT(ISBLANK(H250)),NOT(ISBLANK(I250)),NOT(ISBLANK(O250)),NOT(ISBLANK(Q250)),Q250&gt;=0,O250&gt;=0,H250&gt;=0,I250&gt;=0,G250&gt;0)</f>
        <v>0</v>
      </c>
      <c r="AE250" s="63" t="s">
        <v>39</v>
      </c>
      <c r="AF250" s="65" t="str">
        <f aca="false">IF(AD250=0,"Review",IF($H$3="US",((H250-I250-(AG250*G250))/(G250*M250)-(L250*Q250))*P250,((H250-I250-(AG250*G250))/(G250*M250)-(L250/8.696*Q250))*P250*37))</f>
        <v>Review</v>
      </c>
      <c r="AG250" s="66" t="n">
        <f aca="false">IF(OR(N250="SLT",N250="LLT",N250="LLT-OO",N250="HLT"),0.022223,0.066667)</f>
        <v>0.066667</v>
      </c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  <c r="AX250" s="63"/>
      <c r="AY250" s="63"/>
      <c r="AZ250" s="63"/>
      <c r="BA250" s="63"/>
      <c r="BB250" s="63"/>
      <c r="BC250" s="63"/>
      <c r="BD250" s="63"/>
      <c r="BE250" s="63"/>
      <c r="BF250" s="63"/>
      <c r="BG250" s="63"/>
      <c r="BH250" s="63"/>
      <c r="BI250" s="63"/>
      <c r="BJ250" s="63"/>
      <c r="BK250" s="63"/>
      <c r="BL250" s="63"/>
      <c r="BM250" s="63"/>
      <c r="BN250" s="63"/>
    </row>
  </sheetData>
  <sheetProtection sheet="true" password="9ea1" objects="true" scenarios="true" selectLockedCells="true"/>
  <mergeCells count="4">
    <mergeCell ref="B4:B5"/>
    <mergeCell ref="J4:L4"/>
    <mergeCell ref="O4:P4"/>
    <mergeCell ref="T4:T5"/>
  </mergeCells>
  <dataValidations count="3">
    <dataValidation allowBlank="true" errorStyle="stop" operator="equal" prompt="This is the Greek letter, gamma. Enter your background in the blue background cells below." promptTitle="Gamma" showDropDown="false" showErrorMessage="true" showInputMessage="true" sqref="Q4" type="none">
      <formula1>0</formula1>
      <formula2>0</formula2>
    </dataValidation>
    <dataValidation allowBlank="false" error="You must select either US or SI as your measurement units." errorStyle="stop" errorTitle="Measurement Units" operator="equal" prompt="Please remember to double-check your values (Elevation, Gamma, Volumes, and Sample Temperatures) when converting between US and SI units." promptTitle="US/SI Units" showDropDown="false" showErrorMessage="true" showInputMessage="true" sqref="H3" type="list">
      <formula1>"US,SI"</formula1>
      <formula2>0</formula2>
    </dataValidation>
    <dataValidation allowBlank="false" error="You must enter a valid electret ion chamber configuration from the list." errorStyle="stop" errorTitle="EIC Config" operator="equal" showDropDown="false" showErrorMessage="true" showInputMessage="false" sqref="N6:N250" type="list">
      <formula1>"SST,SLT,LST,LLT,LST-OO,LMT-OO,LLT-OO,HST,HLT"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304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2017-01-11T14:25:37Z</dcterms:created>
  <dc:creator>Payasada Kotrappa</dc:creator>
  <dc:description/>
  <dc:language>en-US</dc:language>
  <cp:lastModifiedBy/>
  <cp:lastPrinted>2017-01-31T11:01:40Z</cp:lastPrinted>
  <dcterms:modified xsi:type="dcterms:W3CDTF">2023-03-21T20:46:08Z</dcterms:modified>
  <cp:revision>59</cp:revision>
  <dc:subject/>
  <dc:title/>
</cp:coreProperties>
</file>